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/>
  <mc:AlternateContent xmlns:mc="http://schemas.openxmlformats.org/markup-compatibility/2006">
    <mc:Choice Requires="x15">
      <x15ac:absPath xmlns:x15ac="http://schemas.microsoft.com/office/spreadsheetml/2010/11/ac" url="C:\Users\bs26309\Desktop\"/>
    </mc:Choice>
  </mc:AlternateContent>
  <xr:revisionPtr revIDLastSave="0" documentId="13_ncr:1_{59E655F7-0E66-4FBB-B22E-AEB9803999AE}" xr6:coauthVersionLast="36" xr6:coauthVersionMax="36" xr10:uidLastSave="{00000000-0000-0000-0000-000000000000}"/>
  <bookViews>
    <workbookView xWindow="0" yWindow="0" windowWidth="21570" windowHeight="8055" xr2:uid="{00000000-000D-0000-FFFF-FFFF00000000}"/>
  </bookViews>
  <sheets>
    <sheet name="Individual-daily" sheetId="12" r:id="rId1"/>
    <sheet name="Individual  Hourly LHE" sheetId="10" r:id="rId2"/>
    <sheet name="FT Faculty STRS" sheetId="24" r:id="rId3"/>
    <sheet name="PT Faculty STRS" sheetId="25" r:id="rId4"/>
    <sheet name="FT Classified PERS" sheetId="5" r:id="rId5"/>
    <sheet name="PT Classified PARS" sheetId="6" r:id="rId6"/>
  </sheets>
  <definedNames>
    <definedName name="_xlnm.Print_Area" localSheetId="4">'FT Classified PERS'!$A$1:$G$18</definedName>
    <definedName name="_xlnm.Print_Area" localSheetId="2">'FT Faculty STRS'!$A$1:$N$17</definedName>
    <definedName name="_xlnm.Print_Area" localSheetId="1">'Individual  Hourly LHE'!$A$1:$W$28</definedName>
    <definedName name="_xlnm.Print_Area" localSheetId="0">'Individual-daily'!$G$10:$M$26</definedName>
    <definedName name="_xlnm.Print_Area" localSheetId="5">'PT Classified PARS'!$A$1:$K$16</definedName>
    <definedName name="_xlnm.Print_Area" localSheetId="3">'PT Faculty STRS'!$A$1:$N$17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25" l="1"/>
  <c r="H16" i="25"/>
  <c r="A16" i="25"/>
  <c r="H15" i="25"/>
  <c r="A15" i="25"/>
  <c r="H14" i="25"/>
  <c r="A14" i="25"/>
  <c r="H13" i="25"/>
  <c r="A13" i="25"/>
  <c r="H12" i="25"/>
  <c r="A12" i="25"/>
  <c r="H11" i="25"/>
  <c r="A11" i="25"/>
  <c r="H10" i="25"/>
  <c r="E10" i="25"/>
  <c r="A10" i="25"/>
  <c r="L9" i="25"/>
  <c r="L11" i="25" s="1"/>
  <c r="M11" i="25" s="1"/>
  <c r="I9" i="25"/>
  <c r="H9" i="25"/>
  <c r="B9" i="25"/>
  <c r="A9" i="25"/>
  <c r="M8" i="25"/>
  <c r="F8" i="25"/>
  <c r="C5" i="25"/>
  <c r="L10" i="25"/>
  <c r="E4" i="25"/>
  <c r="E16" i="25"/>
  <c r="E2" i="25"/>
  <c r="E3" i="25" s="1"/>
  <c r="E9" i="25" s="1"/>
  <c r="L16" i="24"/>
  <c r="H16" i="24"/>
  <c r="A16" i="24"/>
  <c r="H15" i="24"/>
  <c r="A15" i="24"/>
  <c r="H14" i="24"/>
  <c r="A14" i="24"/>
  <c r="H13" i="24"/>
  <c r="A13" i="24"/>
  <c r="H12" i="24"/>
  <c r="A12" i="24"/>
  <c r="H11" i="24"/>
  <c r="A11" i="24"/>
  <c r="H10" i="24"/>
  <c r="E10" i="24"/>
  <c r="A10" i="24"/>
  <c r="L9" i="24"/>
  <c r="L13" i="24" s="1"/>
  <c r="M13" i="24" s="1"/>
  <c r="I9" i="24"/>
  <c r="H9" i="24"/>
  <c r="B9" i="24"/>
  <c r="A9" i="24"/>
  <c r="M8" i="24"/>
  <c r="F8" i="24"/>
  <c r="C5" i="24"/>
  <c r="G4" i="24"/>
  <c r="F4" i="24"/>
  <c r="L10" i="24" s="1"/>
  <c r="E4" i="24"/>
  <c r="G3" i="24"/>
  <c r="E16" i="24" s="1"/>
  <c r="F3" i="24"/>
  <c r="G2" i="24"/>
  <c r="E2" i="24"/>
  <c r="E3" i="24" s="1"/>
  <c r="E9" i="24" s="1"/>
  <c r="E11" i="25" l="1"/>
  <c r="F11" i="25" s="1"/>
  <c r="E12" i="25"/>
  <c r="F12" i="25" s="1"/>
  <c r="E15" i="25"/>
  <c r="E13" i="25"/>
  <c r="F13" i="25" s="1"/>
  <c r="E17" i="25"/>
  <c r="E14" i="25"/>
  <c r="F14" i="25" s="1"/>
  <c r="L12" i="25"/>
  <c r="M12" i="25" s="1"/>
  <c r="L15" i="25"/>
  <c r="M15" i="25" s="1"/>
  <c r="L13" i="25"/>
  <c r="M13" i="25" s="1"/>
  <c r="L14" i="25"/>
  <c r="M14" i="25" s="1"/>
  <c r="E15" i="24"/>
  <c r="E13" i="24"/>
  <c r="F13" i="24" s="1"/>
  <c r="E11" i="24"/>
  <c r="F11" i="24" s="1"/>
  <c r="E14" i="24"/>
  <c r="F14" i="24" s="1"/>
  <c r="E12" i="24"/>
  <c r="F12" i="24" s="1"/>
  <c r="L12" i="24"/>
  <c r="M12" i="24" s="1"/>
  <c r="L14" i="24"/>
  <c r="M14" i="24" s="1"/>
  <c r="L15" i="24"/>
  <c r="M15" i="24" s="1"/>
  <c r="L11" i="24"/>
  <c r="M11" i="24" s="1"/>
  <c r="L17" i="25" l="1"/>
  <c r="E17" i="24"/>
  <c r="L17" i="24"/>
  <c r="H7" i="6" l="1"/>
  <c r="E9" i="5"/>
  <c r="L21" i="10"/>
  <c r="L19" i="12"/>
  <c r="H15" i="10" l="1"/>
  <c r="H16" i="10" l="1"/>
  <c r="L22" i="10" l="1"/>
  <c r="L20" i="12" l="1"/>
  <c r="H25" i="12" l="1"/>
  <c r="H24" i="12"/>
  <c r="H23" i="12"/>
  <c r="H22" i="12"/>
  <c r="C22" i="12"/>
  <c r="C23" i="12" s="1"/>
  <c r="H21" i="12"/>
  <c r="H20" i="12"/>
  <c r="I19" i="12"/>
  <c r="H19" i="12"/>
  <c r="H14" i="12"/>
  <c r="D14" i="12"/>
  <c r="E14" i="12" s="1"/>
  <c r="D13" i="12"/>
  <c r="D22" i="12" s="1"/>
  <c r="D23" i="12" s="1"/>
  <c r="M25" i="12" l="1"/>
  <c r="L23" i="12"/>
  <c r="M23" i="12" s="1"/>
  <c r="L22" i="12"/>
  <c r="M22" i="12" s="1"/>
  <c r="L24" i="12"/>
  <c r="M24" i="12" s="1"/>
  <c r="L21" i="12"/>
  <c r="M21" i="12" s="1"/>
  <c r="E22" i="12"/>
  <c r="E23" i="12" s="1"/>
  <c r="M20" i="12"/>
  <c r="E13" i="12"/>
  <c r="L26" i="12" l="1"/>
  <c r="E11" i="5" l="1"/>
  <c r="F11" i="5" s="1"/>
  <c r="O27" i="10" l="1"/>
  <c r="H27" i="10"/>
  <c r="O26" i="10"/>
  <c r="H26" i="10"/>
  <c r="O25" i="10"/>
  <c r="H25" i="10"/>
  <c r="O24" i="10"/>
  <c r="H24" i="10"/>
  <c r="C24" i="10"/>
  <c r="O23" i="10"/>
  <c r="H23" i="10"/>
  <c r="O22" i="10"/>
  <c r="H22" i="10"/>
  <c r="S21" i="10"/>
  <c r="T27" i="10" s="1"/>
  <c r="O21" i="10"/>
  <c r="I21" i="10"/>
  <c r="H21" i="10"/>
  <c r="D16" i="10"/>
  <c r="E16" i="10" s="1"/>
  <c r="D15" i="10"/>
  <c r="E15" i="10" s="1"/>
  <c r="D14" i="10"/>
  <c r="E14" i="10" s="1"/>
  <c r="D13" i="10"/>
  <c r="C25" i="10" l="1"/>
  <c r="D24" i="10"/>
  <c r="D25" i="10" s="1"/>
  <c r="E24" i="10"/>
  <c r="E25" i="10" s="1"/>
  <c r="E13" i="10"/>
  <c r="S23" i="10"/>
  <c r="T23" i="10" s="1"/>
  <c r="S26" i="10"/>
  <c r="T26" i="10" s="1"/>
  <c r="S24" i="10"/>
  <c r="T24" i="10" s="1"/>
  <c r="S22" i="10"/>
  <c r="T22" i="10" s="1"/>
  <c r="S25" i="10"/>
  <c r="T25" i="10" s="1"/>
  <c r="S28" i="10" l="1"/>
  <c r="L25" i="10"/>
  <c r="M25" i="10" s="1"/>
  <c r="L24" i="10"/>
  <c r="M24" i="10" s="1"/>
  <c r="L26" i="10"/>
  <c r="M26" i="10" s="1"/>
  <c r="L23" i="10"/>
  <c r="M23" i="10" s="1"/>
  <c r="M27" i="10"/>
  <c r="M22" i="10" l="1"/>
  <c r="L28" i="10"/>
  <c r="H13" i="6"/>
  <c r="I13" i="6" s="1"/>
  <c r="H12" i="6"/>
  <c r="I12" i="6" s="1"/>
  <c r="H11" i="6"/>
  <c r="H10" i="6"/>
  <c r="D10" i="6"/>
  <c r="D12" i="6" s="1"/>
  <c r="H9" i="6"/>
  <c r="D9" i="6"/>
  <c r="D13" i="6" s="1"/>
  <c r="D8" i="6"/>
  <c r="E7" i="6"/>
  <c r="D7" i="6"/>
  <c r="D11" i="6" s="1"/>
  <c r="D14" i="6" s="1"/>
  <c r="H15" i="6" l="1"/>
  <c r="I11" i="6"/>
  <c r="I9" i="6"/>
  <c r="A17" i="5" l="1"/>
  <c r="A16" i="5"/>
  <c r="A15" i="5"/>
  <c r="A14" i="5"/>
  <c r="A13" i="5"/>
  <c r="A12" i="5"/>
  <c r="A11" i="5"/>
  <c r="A10" i="5"/>
  <c r="A9" i="5"/>
  <c r="F8" i="5"/>
  <c r="G5" i="5"/>
  <c r="F5" i="5"/>
  <c r="G4" i="5"/>
  <c r="F4" i="5"/>
  <c r="E4" i="5"/>
  <c r="G3" i="5"/>
  <c r="E17" i="5" s="1"/>
  <c r="F3" i="5"/>
  <c r="E10" i="5" s="1"/>
  <c r="E12" i="5" s="1"/>
  <c r="F12" i="5" s="1"/>
  <c r="E14" i="5" l="1"/>
  <c r="F14" i="5" s="1"/>
  <c r="E13" i="5"/>
  <c r="E16" i="5"/>
  <c r="F16" i="5" s="1"/>
  <c r="E15" i="5"/>
  <c r="F15" i="5" s="1"/>
  <c r="E18" i="5" l="1"/>
  <c r="F13" i="5"/>
</calcChain>
</file>

<file path=xl/sharedStrings.xml><?xml version="1.0" encoding="utf-8"?>
<sst xmlns="http://schemas.openxmlformats.org/spreadsheetml/2006/main" count="248" uniqueCount="89">
  <si>
    <t>Total Cost</t>
  </si>
  <si>
    <t>Days</t>
  </si>
  <si>
    <t>Salary</t>
  </si>
  <si>
    <t>Total Allocation</t>
  </si>
  <si>
    <t>Health &amp; Welfare</t>
  </si>
  <si>
    <t>LIFE/RET 3.63%</t>
  </si>
  <si>
    <t>WCI 2.25%</t>
  </si>
  <si>
    <t>SUI/UIC .05%</t>
  </si>
  <si>
    <t>MEDICARE 1.45%</t>
  </si>
  <si>
    <t>OASDI 6.2%</t>
  </si>
  <si>
    <t>Fringe benefits</t>
  </si>
  <si>
    <t xml:space="preserve">Amount </t>
  </si>
  <si>
    <t>Description</t>
  </si>
  <si>
    <t>Obj**</t>
  </si>
  <si>
    <t>Account</t>
  </si>
  <si>
    <t xml:space="preserve">Payroll </t>
  </si>
  <si>
    <t xml:space="preserve"> H&amp; W</t>
  </si>
  <si>
    <t>Fringe</t>
  </si>
  <si>
    <t>STRS 16.28%</t>
  </si>
  <si>
    <t>Name</t>
  </si>
  <si>
    <t>11-0000-696000-17300-</t>
  </si>
  <si>
    <t>11-0000-601000-15560-</t>
  </si>
  <si>
    <t>11-0000-100400-15535-</t>
  </si>
  <si>
    <t>Lab</t>
  </si>
  <si>
    <t>Amount 100%</t>
  </si>
  <si>
    <t>%</t>
  </si>
  <si>
    <t>PARS 1.30%</t>
  </si>
  <si>
    <t>LIST FORMAT-PLANNING/TRACKING PART-TIME/OVERLOAD CERTIFICATED ASSIGNMENTS</t>
  </si>
  <si>
    <t>Enter information in blue highlighted areas</t>
  </si>
  <si>
    <t>FISCAL YEAR</t>
  </si>
  <si>
    <t>Datatel ID</t>
  </si>
  <si>
    <t>Last Name</t>
  </si>
  <si>
    <t>GL Account #</t>
  </si>
  <si>
    <t>2014/15</t>
  </si>
  <si>
    <t>Department/Division</t>
  </si>
  <si>
    <t>Dean/Manager</t>
  </si>
  <si>
    <t xml:space="preserve"> Assignment:</t>
  </si>
  <si>
    <t>Instructional</t>
  </si>
  <si>
    <t>Assignment/Title</t>
  </si>
  <si>
    <t>Semester</t>
  </si>
  <si>
    <t>PAYROLL PERIOD</t>
  </si>
  <si>
    <t>HOURS REPORTED</t>
  </si>
  <si>
    <t>LHE</t>
  </si>
  <si>
    <t>7/01-7/10/14</t>
  </si>
  <si>
    <t>1A</t>
  </si>
  <si>
    <t>Fiscal Year</t>
  </si>
  <si>
    <t>7/11-8/10/14</t>
  </si>
  <si>
    <t>2A</t>
  </si>
  <si>
    <t>Hourly Rate*</t>
  </si>
  <si>
    <t>8/11-9/10/14</t>
  </si>
  <si>
    <t>3A</t>
  </si>
  <si>
    <t>9/11-10/10/14</t>
  </si>
  <si>
    <t>4A</t>
  </si>
  <si>
    <t>Hours</t>
  </si>
  <si>
    <t>10/11-11/10/14</t>
  </si>
  <si>
    <t>5A</t>
  </si>
  <si>
    <t>Total Hours</t>
  </si>
  <si>
    <t>11/11-12/10/14</t>
  </si>
  <si>
    <t>6A</t>
  </si>
  <si>
    <t>12/11-1/10/15</t>
  </si>
  <si>
    <t>7A</t>
  </si>
  <si>
    <t>1/11-2/10/15</t>
  </si>
  <si>
    <t>8A</t>
  </si>
  <si>
    <t>2/11-3/10/15</t>
  </si>
  <si>
    <t>9A</t>
  </si>
  <si>
    <t>3/11-4/10/15</t>
  </si>
  <si>
    <t>10A</t>
  </si>
  <si>
    <t>Amount</t>
  </si>
  <si>
    <t>4/11-5/10/15</t>
  </si>
  <si>
    <t>11A</t>
  </si>
  <si>
    <t>5/11-6/10/15</t>
  </si>
  <si>
    <t>12A</t>
  </si>
  <si>
    <t>STRS 14.43%</t>
  </si>
  <si>
    <t>6/11-6/30/15</t>
  </si>
  <si>
    <t>TOTAL HOUR/LHE/COST</t>
  </si>
  <si>
    <t>BALANCE</t>
  </si>
  <si>
    <t>*Contact Payroll to confirm hourly rates</t>
  </si>
  <si>
    <t>***PARS 1.30%</t>
  </si>
  <si>
    <t>Daily Rate*</t>
  </si>
  <si>
    <t>11-0000-619000-18110--</t>
  </si>
  <si>
    <t>11-0000-601000-15535-</t>
  </si>
  <si>
    <t>19/20</t>
  </si>
  <si>
    <t>STRS 17.1%</t>
  </si>
  <si>
    <t>LIFE/RET 2.75%</t>
  </si>
  <si>
    <t>WCI 1.5%</t>
  </si>
  <si>
    <t>PERS 19.721%</t>
  </si>
  <si>
    <t>13-0002-619000-15505-</t>
  </si>
  <si>
    <t>No Fringe</t>
  </si>
  <si>
    <t>No H&amp;W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</si>
</sst>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color rgb="FFFF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>
      <alignment vertical="top"/>
    </xf>
  </cellStyleXfs>
  <cellXfs count="139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43" fontId="0" fillId="0" borderId="0" xfId="0" applyNumberFormat="1"/>
    <xf numFmtId="43" fontId="5" fillId="2" borderId="2" xfId="1" applyNumberFormat="1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164" fontId="0" fillId="0" borderId="4" xfId="0" applyNumberFormat="1" applyBorder="1"/>
    <xf numFmtId="164" fontId="8" fillId="0" borderId="5" xfId="2" applyNumberFormat="1" applyFont="1" applyBorder="1"/>
    <xf numFmtId="43" fontId="9" fillId="0" borderId="6" xfId="1" applyNumberFormat="1" applyFont="1" applyBorder="1"/>
    <xf numFmtId="0" fontId="10" fillId="0" borderId="0" xfId="0" applyFont="1" applyBorder="1"/>
    <xf numFmtId="0" fontId="10" fillId="0" borderId="7" xfId="0" applyFont="1" applyBorder="1"/>
    <xf numFmtId="0" fontId="11" fillId="2" borderId="0" xfId="0" applyFont="1" applyFill="1" applyBorder="1"/>
    <xf numFmtId="0" fontId="12" fillId="3" borderId="7" xfId="0" applyFont="1" applyFill="1" applyBorder="1"/>
    <xf numFmtId="164" fontId="13" fillId="0" borderId="5" xfId="2" applyNumberFormat="1" applyFont="1" applyBorder="1" applyAlignment="1">
      <alignment horizontal="center"/>
    </xf>
    <xf numFmtId="0" fontId="12" fillId="3" borderId="0" xfId="0" applyFont="1" applyFill="1" applyBorder="1"/>
    <xf numFmtId="9" fontId="4" fillId="2" borderId="8" xfId="0" applyNumberFormat="1" applyFont="1" applyFill="1" applyBorder="1" applyAlignment="1">
      <alignment horizontal="center"/>
    </xf>
    <xf numFmtId="0" fontId="4" fillId="2" borderId="9" xfId="0" applyFont="1" applyFill="1" applyBorder="1"/>
    <xf numFmtId="0" fontId="4" fillId="2" borderId="10" xfId="0" applyFont="1" applyFill="1" applyBorder="1"/>
    <xf numFmtId="43" fontId="0" fillId="0" borderId="0" xfId="1" applyNumberFormat="1" applyFont="1"/>
    <xf numFmtId="9" fontId="0" fillId="0" borderId="0" xfId="0" applyNumberFormat="1" applyAlignment="1">
      <alignment horizontal="center"/>
    </xf>
    <xf numFmtId="2" fontId="0" fillId="0" borderId="0" xfId="0" applyNumberFormat="1"/>
    <xf numFmtId="43" fontId="0" fillId="0" borderId="0" xfId="1" applyNumberFormat="1" applyFont="1" applyFill="1"/>
    <xf numFmtId="165" fontId="0" fillId="0" borderId="0" xfId="1" applyNumberFormat="1" applyFont="1"/>
    <xf numFmtId="10" fontId="0" fillId="0" borderId="0" xfId="0" applyNumberFormat="1" applyAlignment="1">
      <alignment horizontal="center"/>
    </xf>
    <xf numFmtId="165" fontId="0" fillId="0" borderId="0" xfId="1" applyNumberFormat="1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/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4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0" fontId="4" fillId="2" borderId="8" xfId="0" applyNumberFormat="1" applyFont="1" applyFill="1" applyBorder="1" applyAlignment="1">
      <alignment horizontal="center"/>
    </xf>
    <xf numFmtId="165" fontId="9" fillId="0" borderId="0" xfId="1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2" applyNumberFormat="1" applyFont="1"/>
    <xf numFmtId="0" fontId="0" fillId="0" borderId="0" xfId="0" applyAlignment="1">
      <alignment horizontal="right"/>
    </xf>
    <xf numFmtId="43" fontId="4" fillId="2" borderId="8" xfId="0" applyNumberFormat="1" applyFont="1" applyFill="1" applyBorder="1" applyAlignment="1">
      <alignment horizontal="center"/>
    </xf>
    <xf numFmtId="0" fontId="10" fillId="0" borderId="11" xfId="0" applyFont="1" applyBorder="1"/>
    <xf numFmtId="0" fontId="10" fillId="0" borderId="12" xfId="0" applyFont="1" applyBorder="1"/>
    <xf numFmtId="0" fontId="6" fillId="2" borderId="13" xfId="0" applyFont="1" applyFill="1" applyBorder="1"/>
    <xf numFmtId="43" fontId="9" fillId="0" borderId="6" xfId="1" applyNumberFormat="1" applyFont="1" applyFill="1" applyBorder="1"/>
    <xf numFmtId="0" fontId="18" fillId="0" borderId="0" xfId="0" applyFont="1" applyFill="1" applyAlignment="1">
      <alignment horizontal="center" wrapText="1"/>
    </xf>
    <xf numFmtId="0" fontId="0" fillId="0" borderId="0" xfId="0" applyFill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/>
    <xf numFmtId="0" fontId="19" fillId="3" borderId="1" xfId="0" applyFont="1" applyFill="1" applyBorder="1"/>
    <xf numFmtId="0" fontId="20" fillId="3" borderId="1" xfId="0" applyFont="1" applyFill="1" applyBorder="1" applyAlignment="1">
      <alignment horizontal="center"/>
    </xf>
    <xf numFmtId="0" fontId="20" fillId="3" borderId="1" xfId="0" applyFont="1" applyFill="1" applyBorder="1"/>
    <xf numFmtId="0" fontId="4" fillId="0" borderId="14" xfId="0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0" fillId="0" borderId="0" xfId="0" applyFill="1" applyBorder="1"/>
    <xf numFmtId="0" fontId="3" fillId="0" borderId="14" xfId="0" applyFont="1" applyBorder="1"/>
    <xf numFmtId="0" fontId="23" fillId="2" borderId="18" xfId="0" applyFont="1" applyFill="1" applyBorder="1"/>
    <xf numFmtId="0" fontId="23" fillId="2" borderId="18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3" fillId="0" borderId="1" xfId="0" applyFont="1" applyBorder="1"/>
    <xf numFmtId="43" fontId="3" fillId="0" borderId="1" xfId="0" applyNumberFormat="1" applyFont="1" applyBorder="1"/>
    <xf numFmtId="43" fontId="3" fillId="0" borderId="0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20" fillId="3" borderId="1" xfId="1" applyFont="1" applyFill="1" applyBorder="1"/>
    <xf numFmtId="0" fontId="25" fillId="0" borderId="1" xfId="0" applyFont="1" applyBorder="1"/>
    <xf numFmtId="0" fontId="26" fillId="0" borderId="1" xfId="0" applyFont="1" applyBorder="1" applyAlignment="1">
      <alignment horizontal="center"/>
    </xf>
    <xf numFmtId="0" fontId="27" fillId="3" borderId="1" xfId="0" applyFont="1" applyFill="1" applyBorder="1"/>
    <xf numFmtId="43" fontId="25" fillId="0" borderId="1" xfId="0" applyNumberFormat="1" applyFont="1" applyBorder="1"/>
    <xf numFmtId="43" fontId="20" fillId="3" borderId="1" xfId="1" applyNumberFormat="1" applyFont="1" applyFill="1" applyBorder="1"/>
    <xf numFmtId="165" fontId="20" fillId="3" borderId="1" xfId="1" applyNumberFormat="1" applyFont="1" applyFill="1" applyBorder="1"/>
    <xf numFmtId="0" fontId="5" fillId="0" borderId="0" xfId="0" applyFont="1"/>
    <xf numFmtId="166" fontId="3" fillId="0" borderId="1" xfId="1" applyNumberFormat="1" applyFont="1" applyFill="1" applyBorder="1"/>
    <xf numFmtId="43" fontId="3" fillId="2" borderId="1" xfId="1" applyNumberFormat="1" applyFont="1" applyFill="1" applyBorder="1"/>
    <xf numFmtId="165" fontId="0" fillId="0" borderId="0" xfId="0" applyNumberFormat="1"/>
    <xf numFmtId="44" fontId="0" fillId="0" borderId="0" xfId="0" applyNumberFormat="1"/>
    <xf numFmtId="0" fontId="4" fillId="0" borderId="0" xfId="0" applyFont="1" applyFill="1" applyBorder="1"/>
    <xf numFmtId="43" fontId="0" fillId="0" borderId="0" xfId="0" applyNumberFormat="1" applyFill="1"/>
    <xf numFmtId="10" fontId="8" fillId="0" borderId="5" xfId="2" applyNumberFormat="1" applyFont="1" applyBorder="1"/>
    <xf numFmtId="0" fontId="3" fillId="0" borderId="19" xfId="0" applyFont="1" applyBorder="1"/>
    <xf numFmtId="0" fontId="0" fillId="0" borderId="17" xfId="0" applyBorder="1" applyAlignment="1">
      <alignment horizontal="center"/>
    </xf>
    <xf numFmtId="0" fontId="20" fillId="3" borderId="20" xfId="0" applyFont="1" applyFill="1" applyBorder="1"/>
    <xf numFmtId="43" fontId="3" fillId="0" borderId="6" xfId="0" applyNumberFormat="1" applyFont="1" applyBorder="1"/>
    <xf numFmtId="0" fontId="23" fillId="2" borderId="14" xfId="0" applyFont="1" applyFill="1" applyBorder="1" applyAlignment="1">
      <alignment horizontal="right"/>
    </xf>
    <xf numFmtId="0" fontId="28" fillId="2" borderId="21" xfId="0" applyFont="1" applyFill="1" applyBorder="1"/>
    <xf numFmtId="43" fontId="28" fillId="2" borderId="22" xfId="1" applyFont="1" applyFill="1" applyBorder="1"/>
    <xf numFmtId="43" fontId="28" fillId="2" borderId="8" xfId="1" applyFont="1" applyFill="1" applyBorder="1"/>
    <xf numFmtId="43" fontId="29" fillId="0" borderId="0" xfId="1" applyFont="1" applyFill="1" applyBorder="1"/>
    <xf numFmtId="43" fontId="0" fillId="0" borderId="0" xfId="0" applyNumberFormat="1" applyFill="1" applyBorder="1"/>
    <xf numFmtId="0" fontId="23" fillId="2" borderId="23" xfId="0" applyFont="1" applyFill="1" applyBorder="1" applyAlignment="1">
      <alignment horizontal="right"/>
    </xf>
    <xf numFmtId="43" fontId="28" fillId="2" borderId="24" xfId="1" applyFont="1" applyFill="1" applyBorder="1"/>
    <xf numFmtId="43" fontId="28" fillId="2" borderId="25" xfId="1" applyFont="1" applyFill="1" applyBorder="1"/>
    <xf numFmtId="0" fontId="11" fillId="2" borderId="4" xfId="0" applyFont="1" applyFill="1" applyBorder="1"/>
    <xf numFmtId="0" fontId="30" fillId="0" borderId="0" xfId="0" applyFont="1" applyBorder="1"/>
    <xf numFmtId="0" fontId="31" fillId="0" borderId="0" xfId="0" applyFont="1" applyBorder="1"/>
    <xf numFmtId="0" fontId="8" fillId="0" borderId="0" xfId="0" applyFont="1" applyFill="1" applyBorder="1"/>
    <xf numFmtId="43" fontId="32" fillId="0" borderId="0" xfId="1" applyFont="1" applyBorder="1"/>
    <xf numFmtId="0" fontId="32" fillId="0" borderId="0" xfId="0" applyFont="1" applyBorder="1"/>
    <xf numFmtId="0" fontId="0" fillId="0" borderId="0" xfId="0" applyFont="1" applyFill="1" applyBorder="1"/>
    <xf numFmtId="0" fontId="7" fillId="0" borderId="0" xfId="0" applyFont="1" applyFill="1" applyBorder="1"/>
    <xf numFmtId="0" fontId="6" fillId="0" borderId="0" xfId="0" applyFont="1" applyFill="1" applyBorder="1"/>
    <xf numFmtId="43" fontId="5" fillId="0" borderId="0" xfId="1" applyNumberFormat="1" applyFont="1" applyFill="1" applyBorder="1"/>
    <xf numFmtId="43" fontId="0" fillId="0" borderId="0" xfId="1" applyFont="1"/>
    <xf numFmtId="0" fontId="0" fillId="0" borderId="0" xfId="0" applyFill="1" applyBorder="1" applyAlignment="1"/>
    <xf numFmtId="0" fontId="0" fillId="0" borderId="0" xfId="0" applyFill="1" applyBorder="1" applyAlignment="1"/>
    <xf numFmtId="0" fontId="0" fillId="2" borderId="0" xfId="0" applyFill="1" applyBorder="1"/>
    <xf numFmtId="165" fontId="3" fillId="2" borderId="1" xfId="1" applyNumberFormat="1" applyFont="1" applyFill="1" applyBorder="1"/>
    <xf numFmtId="0" fontId="2" fillId="0" borderId="0" xfId="0" applyFont="1" applyAlignment="1">
      <alignment horizontal="center"/>
    </xf>
    <xf numFmtId="2" fontId="0" fillId="0" borderId="0" xfId="0" applyNumberFormat="1" applyFill="1"/>
    <xf numFmtId="43" fontId="5" fillId="0" borderId="0" xfId="0" applyNumberFormat="1" applyFont="1" applyFill="1" applyBorder="1"/>
    <xf numFmtId="0" fontId="5" fillId="0" borderId="0" xfId="0" applyFont="1" applyFill="1" applyBorder="1"/>
    <xf numFmtId="0" fontId="33" fillId="0" borderId="0" xfId="0" applyFont="1" applyAlignment="1">
      <alignment horizontal="left"/>
    </xf>
    <xf numFmtId="0" fontId="21" fillId="0" borderId="3" xfId="0" applyFont="1" applyFill="1" applyBorder="1" applyAlignment="1">
      <alignment wrapText="1"/>
    </xf>
    <xf numFmtId="0" fontId="22" fillId="0" borderId="2" xfId="0" applyFont="1" applyFill="1" applyBorder="1" applyAlignment="1">
      <alignment wrapText="1"/>
    </xf>
    <xf numFmtId="0" fontId="22" fillId="0" borderId="17" xfId="0" applyFont="1" applyFill="1" applyBorder="1" applyAlignment="1">
      <alignment wrapText="1"/>
    </xf>
    <xf numFmtId="0" fontId="19" fillId="3" borderId="1" xfId="0" applyFont="1" applyFill="1" applyBorder="1" applyAlignment="1"/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9" fillId="0" borderId="0" xfId="0" applyFont="1" applyFill="1" applyBorder="1" applyAlignment="1"/>
    <xf numFmtId="0" fontId="29" fillId="0" borderId="0" xfId="0" applyFont="1" applyFill="1" applyBorder="1" applyAlignment="1"/>
    <xf numFmtId="0" fontId="0" fillId="0" borderId="0" xfId="0" applyFill="1" applyBorder="1" applyAlignment="1"/>
    <xf numFmtId="0" fontId="15" fillId="2" borderId="12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 wrapText="1"/>
    </xf>
    <xf numFmtId="0" fontId="16" fillId="0" borderId="0" xfId="0" applyFont="1" applyAlignment="1"/>
    <xf numFmtId="0" fontId="17" fillId="4" borderId="1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0" fillId="0" borderId="16" xfId="0" applyFill="1" applyBorder="1" applyAlignment="1">
      <alignment wrapText="1"/>
    </xf>
    <xf numFmtId="166" fontId="3" fillId="0" borderId="0" xfId="1" applyNumberFormat="1" applyFont="1" applyFill="1" applyBorder="1"/>
    <xf numFmtId="43" fontId="20" fillId="0" borderId="0" xfId="1" applyFont="1" applyFill="1" applyBorder="1"/>
    <xf numFmtId="43" fontId="20" fillId="0" borderId="0" xfId="1" applyNumberFormat="1" applyFont="1" applyFill="1" applyBorder="1"/>
    <xf numFmtId="165" fontId="20" fillId="0" borderId="0" xfId="1" applyNumberFormat="1" applyFont="1" applyFill="1" applyBorder="1"/>
    <xf numFmtId="43" fontId="3" fillId="0" borderId="0" xfId="1" applyNumberFormat="1" applyFont="1" applyFill="1" applyBorder="1"/>
  </cellXfs>
  <cellStyles count="4">
    <cellStyle name="Comma" xfId="1" builtinId="3"/>
    <cellStyle name="Normal" xfId="0" builtinId="0"/>
    <cellStyle name="Normal 2" xfId="3" xr:uid="{00000000-0005-0000-0000-00002F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topLeftCell="F1" zoomScaleNormal="100" workbookViewId="0">
      <selection activeCell="L20" sqref="L20"/>
    </sheetView>
  </sheetViews>
  <sheetFormatPr defaultRowHeight="15" x14ac:dyDescent="0.25"/>
  <cols>
    <col min="1" max="1" width="18.28515625" hidden="1" customWidth="1"/>
    <col min="2" max="2" width="21.7109375" hidden="1" customWidth="1"/>
    <col min="3" max="3" width="17.140625" hidden="1" customWidth="1"/>
    <col min="4" max="4" width="15.7109375" hidden="1" customWidth="1"/>
    <col min="5" max="5" width="14" hidden="1" customWidth="1"/>
    <col min="6" max="6" width="0.85546875" style="47" customWidth="1"/>
    <col min="7" max="7" width="31.42578125" customWidth="1"/>
    <col min="8" max="8" width="19.7109375" customWidth="1"/>
    <col min="9" max="9" width="5.42578125" bestFit="1" customWidth="1"/>
    <col min="10" max="10" width="14.85546875" bestFit="1" customWidth="1"/>
    <col min="11" max="11" width="7" bestFit="1" customWidth="1"/>
    <col min="12" max="12" width="11.5703125" bestFit="1" customWidth="1"/>
    <col min="13" max="13" width="6.140625" customWidth="1"/>
    <col min="14" max="14" width="1.140625" style="1" customWidth="1"/>
  </cols>
  <sheetData>
    <row r="1" spans="1:14" ht="51.75" customHeight="1" x14ac:dyDescent="0.4">
      <c r="A1" s="127" t="s">
        <v>27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  <c r="N1" s="111"/>
    </row>
    <row r="2" spans="1:14" s="47" customFormat="1" ht="24" customHeight="1" x14ac:dyDescent="0.35">
      <c r="A2" s="130" t="s">
        <v>28</v>
      </c>
      <c r="B2" s="130"/>
      <c r="C2" s="130"/>
      <c r="D2" s="130"/>
      <c r="E2" s="46"/>
      <c r="F2" s="46"/>
      <c r="G2" s="46"/>
      <c r="H2" s="46"/>
      <c r="I2" s="46"/>
      <c r="J2" s="46"/>
      <c r="K2" s="46"/>
      <c r="L2" s="46"/>
      <c r="N2" s="111"/>
    </row>
    <row r="3" spans="1:14" ht="19.899999999999999" customHeight="1" x14ac:dyDescent="0.3">
      <c r="A3" s="48" t="s">
        <v>29</v>
      </c>
      <c r="B3" s="49" t="s">
        <v>30</v>
      </c>
      <c r="C3" s="50" t="s">
        <v>31</v>
      </c>
      <c r="D3" s="50" t="s">
        <v>19</v>
      </c>
      <c r="E3" s="50"/>
      <c r="F3" s="51"/>
      <c r="G3" s="49" t="s">
        <v>32</v>
      </c>
      <c r="H3" s="52" t="s">
        <v>79</v>
      </c>
      <c r="I3" s="52">
        <v>1252</v>
      </c>
      <c r="J3" s="50"/>
      <c r="K3" s="50"/>
      <c r="L3" s="50"/>
      <c r="N3" s="111"/>
    </row>
    <row r="4" spans="1:14" ht="18.75" x14ac:dyDescent="0.3">
      <c r="A4" s="53" t="s">
        <v>33</v>
      </c>
      <c r="B4" s="54"/>
      <c r="C4" s="54"/>
      <c r="D4" s="54"/>
      <c r="E4" s="50"/>
      <c r="F4" s="51"/>
      <c r="G4" s="49" t="s">
        <v>34</v>
      </c>
      <c r="H4" s="121"/>
      <c r="I4" s="121"/>
      <c r="J4" s="50"/>
      <c r="K4" s="50"/>
      <c r="L4" s="50"/>
      <c r="N4" s="111"/>
    </row>
    <row r="5" spans="1:14" ht="19.5" thickBot="1" x14ac:dyDescent="0.35">
      <c r="A5" s="50"/>
      <c r="B5" s="50"/>
      <c r="C5" s="50"/>
      <c r="D5" s="50"/>
      <c r="E5" s="50"/>
      <c r="F5" s="51"/>
      <c r="G5" s="49" t="s">
        <v>35</v>
      </c>
      <c r="H5" s="121"/>
      <c r="I5" s="121"/>
      <c r="J5" s="50"/>
      <c r="K5" s="50"/>
      <c r="L5" s="50"/>
      <c r="N5" s="111"/>
    </row>
    <row r="6" spans="1:14" ht="19.5" thickBot="1" x14ac:dyDescent="0.35">
      <c r="A6" s="55" t="s">
        <v>36</v>
      </c>
      <c r="B6" s="131" t="s">
        <v>37</v>
      </c>
      <c r="C6" s="132"/>
      <c r="D6" s="133"/>
      <c r="E6" s="50"/>
      <c r="F6" s="51"/>
      <c r="G6" s="49" t="s">
        <v>38</v>
      </c>
      <c r="H6" s="121"/>
      <c r="I6" s="121"/>
      <c r="J6" s="50"/>
      <c r="K6" s="50"/>
      <c r="L6" s="50"/>
      <c r="N6" s="111"/>
    </row>
    <row r="7" spans="1:14" ht="22.15" customHeight="1" thickBot="1" x14ac:dyDescent="0.35">
      <c r="A7" s="118"/>
      <c r="B7" s="119"/>
      <c r="C7" s="119"/>
      <c r="D7" s="120"/>
      <c r="E7" s="50"/>
      <c r="F7" s="51"/>
      <c r="G7" s="49" t="s">
        <v>39</v>
      </c>
      <c r="H7" s="121"/>
      <c r="I7" s="121"/>
      <c r="J7" s="56"/>
      <c r="K7" s="56"/>
      <c r="L7" s="50"/>
      <c r="N7" s="111"/>
    </row>
    <row r="8" spans="1:14" ht="18.75" x14ac:dyDescent="0.3">
      <c r="A8" s="122"/>
      <c r="B8" s="123"/>
      <c r="C8" s="123"/>
      <c r="D8" s="123"/>
      <c r="E8" s="50"/>
      <c r="F8" s="51"/>
      <c r="J8" s="124"/>
      <c r="K8" s="124"/>
      <c r="L8" s="50"/>
      <c r="N8" s="111"/>
    </row>
    <row r="9" spans="1:14" ht="9" customHeight="1" thickBot="1" x14ac:dyDescent="0.35">
      <c r="B9" s="50"/>
      <c r="C9" s="50"/>
      <c r="D9" s="50"/>
      <c r="E9" s="50"/>
      <c r="F9" s="51"/>
      <c r="I9" s="57"/>
      <c r="J9" s="58"/>
      <c r="K9" s="58"/>
      <c r="L9" s="50"/>
      <c r="N9" s="111"/>
    </row>
    <row r="10" spans="1:14" ht="21" x14ac:dyDescent="0.35">
      <c r="A10" s="59"/>
      <c r="B10" s="60" t="s">
        <v>40</v>
      </c>
      <c r="C10" s="61" t="s">
        <v>41</v>
      </c>
      <c r="D10" s="61" t="s">
        <v>42</v>
      </c>
      <c r="E10" s="61" t="s">
        <v>0</v>
      </c>
      <c r="F10" s="62"/>
      <c r="G10" s="63"/>
      <c r="L10" s="50"/>
      <c r="N10" s="111"/>
    </row>
    <row r="11" spans="1:14" ht="18" customHeight="1" x14ac:dyDescent="0.3">
      <c r="A11" s="65" t="s">
        <v>43</v>
      </c>
      <c r="B11" s="2" t="s">
        <v>44</v>
      </c>
      <c r="C11" s="54"/>
      <c r="D11" s="66"/>
      <c r="E11" s="66"/>
      <c r="F11" s="67"/>
      <c r="G11" s="68" t="s">
        <v>45</v>
      </c>
      <c r="H11" s="68" t="s">
        <v>81</v>
      </c>
      <c r="L11" s="50"/>
      <c r="N11" s="111"/>
    </row>
    <row r="12" spans="1:14" ht="18" customHeight="1" x14ac:dyDescent="0.3">
      <c r="A12" s="65" t="s">
        <v>46</v>
      </c>
      <c r="B12" s="2" t="s">
        <v>47</v>
      </c>
      <c r="C12" s="54"/>
      <c r="D12" s="66"/>
      <c r="E12" s="66"/>
      <c r="F12" s="67"/>
      <c r="G12" s="69" t="s">
        <v>78</v>
      </c>
      <c r="H12" s="70">
        <v>551.77</v>
      </c>
      <c r="L12" s="50"/>
      <c r="N12" s="111"/>
    </row>
    <row r="13" spans="1:14" ht="18.75" x14ac:dyDescent="0.3">
      <c r="A13" s="71" t="s">
        <v>51</v>
      </c>
      <c r="B13" s="72" t="s">
        <v>52</v>
      </c>
      <c r="C13" s="73">
        <v>13.5</v>
      </c>
      <c r="D13" s="74">
        <f>C13/H$13</f>
        <v>0.79411764705882348</v>
      </c>
      <c r="E13" s="74">
        <f>D13*H$13*H$12</f>
        <v>7448.8949999999995</v>
      </c>
      <c r="F13" s="67"/>
      <c r="G13" s="69" t="s">
        <v>1</v>
      </c>
      <c r="H13" s="75">
        <v>17</v>
      </c>
      <c r="I13" s="50"/>
      <c r="J13" s="77"/>
      <c r="K13" s="77"/>
      <c r="L13" s="77"/>
      <c r="N13" s="111"/>
    </row>
    <row r="14" spans="1:14" ht="18.75" x14ac:dyDescent="0.3">
      <c r="A14" s="71" t="s">
        <v>57</v>
      </c>
      <c r="B14" s="72" t="s">
        <v>58</v>
      </c>
      <c r="C14" s="73">
        <v>13.5</v>
      </c>
      <c r="D14" s="74">
        <f>C14/H$13</f>
        <v>0.79411764705882348</v>
      </c>
      <c r="E14" s="74">
        <f>D14*H$13*H$12</f>
        <v>7448.8949999999995</v>
      </c>
      <c r="F14" s="67"/>
      <c r="G14" s="68" t="s">
        <v>0</v>
      </c>
      <c r="H14" s="112">
        <f>H12*H13</f>
        <v>9380.09</v>
      </c>
      <c r="J14" s="3"/>
      <c r="L14" s="3"/>
      <c r="M14" s="3"/>
      <c r="N14" s="111"/>
    </row>
    <row r="15" spans="1:14" ht="18.75" x14ac:dyDescent="0.3">
      <c r="A15" s="65" t="s">
        <v>59</v>
      </c>
      <c r="B15" s="2" t="s">
        <v>60</v>
      </c>
      <c r="C15" s="54"/>
      <c r="D15" s="66"/>
      <c r="E15" s="66"/>
      <c r="F15" s="67"/>
      <c r="J15" s="80"/>
      <c r="L15" s="3"/>
      <c r="N15" s="111"/>
    </row>
    <row r="16" spans="1:14" ht="18.75" x14ac:dyDescent="0.3">
      <c r="A16" s="65" t="s">
        <v>61</v>
      </c>
      <c r="B16" s="2" t="s">
        <v>62</v>
      </c>
      <c r="C16" s="54"/>
      <c r="D16" s="66"/>
      <c r="E16" s="66"/>
      <c r="F16" s="67"/>
      <c r="G16" s="3"/>
      <c r="I16" s="81"/>
      <c r="N16" s="111"/>
    </row>
    <row r="17" spans="1:14" ht="19.5" thickBot="1" x14ac:dyDescent="0.35">
      <c r="A17" s="65" t="s">
        <v>63</v>
      </c>
      <c r="B17" s="2" t="s">
        <v>64</v>
      </c>
      <c r="C17" s="54"/>
      <c r="D17" s="66"/>
      <c r="E17" s="66"/>
      <c r="F17" s="67"/>
      <c r="G17" s="80"/>
      <c r="I17" s="3"/>
      <c r="L17" s="81"/>
      <c r="N17" s="111"/>
    </row>
    <row r="18" spans="1:14" ht="19.5" thickBot="1" x14ac:dyDescent="0.35">
      <c r="A18" s="65" t="s">
        <v>65</v>
      </c>
      <c r="B18" s="2" t="s">
        <v>66</v>
      </c>
      <c r="C18" s="54"/>
      <c r="D18" s="66"/>
      <c r="E18" s="66"/>
      <c r="F18" s="67"/>
      <c r="G18" s="82"/>
      <c r="H18" s="20" t="s">
        <v>14</v>
      </c>
      <c r="I18" s="19" t="s">
        <v>13</v>
      </c>
      <c r="J18" s="20" t="s">
        <v>12</v>
      </c>
      <c r="K18" s="19"/>
      <c r="L18" s="19" t="s">
        <v>67</v>
      </c>
      <c r="M18" s="41" t="s">
        <v>25</v>
      </c>
      <c r="N18" s="111"/>
    </row>
    <row r="19" spans="1:14" ht="18.75" x14ac:dyDescent="0.3">
      <c r="A19" s="65" t="s">
        <v>68</v>
      </c>
      <c r="B19" s="2" t="s">
        <v>69</v>
      </c>
      <c r="C19" s="54"/>
      <c r="D19" s="66"/>
      <c r="E19" s="66"/>
      <c r="F19" s="67"/>
      <c r="G19" s="58"/>
      <c r="H19" s="15" t="str">
        <f>H3</f>
        <v>11-0000-619000-18110--</v>
      </c>
      <c r="I19" s="17">
        <f>I3</f>
        <v>1252</v>
      </c>
      <c r="J19" s="13" t="s">
        <v>2</v>
      </c>
      <c r="K19" s="12"/>
      <c r="L19" s="11">
        <f>H14</f>
        <v>9380.09</v>
      </c>
      <c r="M19" s="16"/>
      <c r="N19" s="111"/>
    </row>
    <row r="20" spans="1:14" ht="18.75" x14ac:dyDescent="0.3">
      <c r="A20" s="65" t="s">
        <v>70</v>
      </c>
      <c r="B20" s="2" t="s">
        <v>71</v>
      </c>
      <c r="C20" s="54"/>
      <c r="D20" s="66"/>
      <c r="E20" s="66"/>
      <c r="F20" s="67"/>
      <c r="G20" s="58"/>
      <c r="H20" s="15" t="str">
        <f>H3</f>
        <v>11-0000-619000-18110--</v>
      </c>
      <c r="I20" s="14">
        <v>3115</v>
      </c>
      <c r="J20" s="13" t="s">
        <v>82</v>
      </c>
      <c r="K20" s="12">
        <v>0.17100000000000001</v>
      </c>
      <c r="L20" s="11">
        <f>L$19*K20</f>
        <v>1603.99539</v>
      </c>
      <c r="M20" s="84">
        <f t="shared" ref="M20:M25" si="0">L20/L$19</f>
        <v>0.17100000000000001</v>
      </c>
      <c r="N20" s="111"/>
    </row>
    <row r="21" spans="1:14" ht="19.5" thickBot="1" x14ac:dyDescent="0.35">
      <c r="A21" s="85" t="s">
        <v>73</v>
      </c>
      <c r="B21" s="86" t="s">
        <v>44</v>
      </c>
      <c r="C21" s="87"/>
      <c r="D21" s="88"/>
      <c r="E21" s="88"/>
      <c r="F21" s="67"/>
      <c r="G21" s="58"/>
      <c r="H21" s="15" t="str">
        <f>H3</f>
        <v>11-0000-619000-18110--</v>
      </c>
      <c r="I21" s="14">
        <v>3325</v>
      </c>
      <c r="J21" s="13" t="s">
        <v>8</v>
      </c>
      <c r="K21" s="12">
        <v>1.4500000000000001E-2</v>
      </c>
      <c r="L21" s="11">
        <f>L$19*K21</f>
        <v>136.01130500000002</v>
      </c>
      <c r="M21" s="84">
        <f t="shared" si="0"/>
        <v>1.4500000000000002E-2</v>
      </c>
      <c r="N21" s="111"/>
    </row>
    <row r="22" spans="1:14" ht="19.5" thickBot="1" x14ac:dyDescent="0.35">
      <c r="B22" s="89" t="s">
        <v>74</v>
      </c>
      <c r="C22" s="90">
        <f>SUM(C11:C21)</f>
        <v>27</v>
      </c>
      <c r="D22" s="91">
        <f>SUM(D11:D21)</f>
        <v>1.588235294117647</v>
      </c>
      <c r="E22" s="92">
        <f>H14</f>
        <v>9380.09</v>
      </c>
      <c r="F22" s="93"/>
      <c r="G22" s="94"/>
      <c r="H22" s="15" t="str">
        <f>H3</f>
        <v>11-0000-619000-18110--</v>
      </c>
      <c r="I22" s="14">
        <v>3435</v>
      </c>
      <c r="J22" s="13" t="s">
        <v>83</v>
      </c>
      <c r="K22" s="12">
        <v>2.75E-2</v>
      </c>
      <c r="L22" s="11">
        <f>L$19*K22</f>
        <v>257.95247499999999</v>
      </c>
      <c r="M22" s="84">
        <f t="shared" si="0"/>
        <v>2.75E-2</v>
      </c>
      <c r="N22" s="111"/>
    </row>
    <row r="23" spans="1:14" ht="19.5" thickBot="1" x14ac:dyDescent="0.35">
      <c r="B23" s="95" t="s">
        <v>75</v>
      </c>
      <c r="C23" s="96" t="e">
        <f>#REF!-C22</f>
        <v>#REF!</v>
      </c>
      <c r="D23" s="97" t="e">
        <f>#REF!-D22</f>
        <v>#REF!</v>
      </c>
      <c r="E23" s="98">
        <f>H14-E22</f>
        <v>0</v>
      </c>
      <c r="F23" s="58"/>
      <c r="G23" s="58"/>
      <c r="H23" s="15" t="str">
        <f>H3</f>
        <v>11-0000-619000-18110--</v>
      </c>
      <c r="I23" s="14">
        <v>3515</v>
      </c>
      <c r="J23" s="13" t="s">
        <v>7</v>
      </c>
      <c r="K23" s="12">
        <v>5.0000000000000001E-4</v>
      </c>
      <c r="L23" s="11">
        <f>L$19*K23</f>
        <v>4.6900450000000005</v>
      </c>
      <c r="M23" s="84">
        <f t="shared" si="0"/>
        <v>5.0000000000000001E-4</v>
      </c>
      <c r="N23" s="111"/>
    </row>
    <row r="24" spans="1:14" ht="15.75" x14ac:dyDescent="0.25">
      <c r="A24" s="99" t="s">
        <v>76</v>
      </c>
      <c r="G24" s="58"/>
      <c r="H24" s="15" t="str">
        <f>H3</f>
        <v>11-0000-619000-18110--</v>
      </c>
      <c r="I24" s="14">
        <v>3615</v>
      </c>
      <c r="J24" s="13" t="s">
        <v>84</v>
      </c>
      <c r="K24" s="12">
        <v>1.4999999999999999E-2</v>
      </c>
      <c r="L24" s="11">
        <f>L$19*K24</f>
        <v>140.70134999999999</v>
      </c>
      <c r="M24" s="84">
        <f t="shared" si="0"/>
        <v>1.4999999999999999E-2</v>
      </c>
      <c r="N24" s="111"/>
    </row>
    <row r="25" spans="1:14" x14ac:dyDescent="0.25">
      <c r="B25" s="1"/>
      <c r="C25" s="1"/>
      <c r="G25" s="58"/>
      <c r="H25" s="15" t="str">
        <f>H3</f>
        <v>11-0000-619000-18110--</v>
      </c>
      <c r="I25" s="14">
        <v>3335</v>
      </c>
      <c r="J25" s="13" t="s">
        <v>77</v>
      </c>
      <c r="K25" s="12">
        <v>1.2999999999999999E-2</v>
      </c>
      <c r="L25" s="11"/>
      <c r="M25" s="84">
        <f t="shared" si="0"/>
        <v>0</v>
      </c>
      <c r="N25" s="111"/>
    </row>
    <row r="26" spans="1:14" ht="15.75" thickBot="1" x14ac:dyDescent="0.3">
      <c r="A26" s="100"/>
      <c r="B26" s="1"/>
      <c r="C26" s="1"/>
      <c r="G26" s="101"/>
      <c r="H26" s="8"/>
      <c r="I26" s="7"/>
      <c r="J26" s="6" t="s">
        <v>3</v>
      </c>
      <c r="K26" s="5"/>
      <c r="L26" s="4">
        <f>SUM(L19:L25)</f>
        <v>11523.440564999999</v>
      </c>
      <c r="M26" s="9"/>
      <c r="N26" s="111"/>
    </row>
    <row r="27" spans="1:14" ht="15.75" x14ac:dyDescent="0.25">
      <c r="A27" s="100"/>
      <c r="B27" s="99"/>
      <c r="C27" s="99"/>
      <c r="D27" s="102"/>
      <c r="E27" s="103"/>
      <c r="F27" s="104"/>
      <c r="G27" s="101"/>
      <c r="H27" s="105"/>
      <c r="I27" s="105"/>
      <c r="J27" s="106"/>
      <c r="K27" s="106"/>
      <c r="L27" s="107"/>
      <c r="M27" s="108"/>
      <c r="N27" s="58"/>
    </row>
    <row r="28" spans="1:14" x14ac:dyDescent="0.25">
      <c r="A28" s="1"/>
      <c r="B28" s="1"/>
      <c r="C28" s="1"/>
      <c r="L28" s="3"/>
    </row>
    <row r="29" spans="1:14" x14ac:dyDescent="0.25">
      <c r="L29" s="3"/>
    </row>
    <row r="34" spans="4:6" s="1" customFormat="1" x14ac:dyDescent="0.25">
      <c r="F34" s="58"/>
    </row>
    <row r="35" spans="4:6" s="1" customFormat="1" x14ac:dyDescent="0.25">
      <c r="F35" s="58"/>
    </row>
    <row r="36" spans="4:6" s="1" customFormat="1" x14ac:dyDescent="0.25">
      <c r="F36" s="58"/>
    </row>
    <row r="37" spans="4:6" s="1" customFormat="1" x14ac:dyDescent="0.25">
      <c r="F37" s="58"/>
    </row>
    <row r="38" spans="4:6" s="1" customFormat="1" x14ac:dyDescent="0.25">
      <c r="F38" s="58"/>
    </row>
    <row r="39" spans="4:6" s="1" customFormat="1" x14ac:dyDescent="0.25">
      <c r="F39" s="58"/>
    </row>
    <row r="40" spans="4:6" s="1" customFormat="1" ht="18.75" x14ac:dyDescent="0.3">
      <c r="D40" s="125"/>
      <c r="E40" s="126"/>
      <c r="F40" s="110"/>
    </row>
    <row r="41" spans="4:6" s="1" customFormat="1" x14ac:dyDescent="0.25">
      <c r="F41" s="58"/>
    </row>
    <row r="42" spans="4:6" s="1" customFormat="1" x14ac:dyDescent="0.25">
      <c r="F42" s="58"/>
    </row>
  </sheetData>
  <mergeCells count="11">
    <mergeCell ref="A1:M1"/>
    <mergeCell ref="A2:D2"/>
    <mergeCell ref="H4:I4"/>
    <mergeCell ref="H5:I5"/>
    <mergeCell ref="B6:D6"/>
    <mergeCell ref="H6:I6"/>
    <mergeCell ref="A7:D7"/>
    <mergeCell ref="H7:I7"/>
    <mergeCell ref="A8:D8"/>
    <mergeCell ref="J8:K8"/>
    <mergeCell ref="D40:E4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4"/>
  <sheetViews>
    <sheetView topLeftCell="F1" zoomScaleNormal="100" workbookViewId="0">
      <selection activeCell="Y14" sqref="Y14"/>
    </sheetView>
  </sheetViews>
  <sheetFormatPr defaultRowHeight="15" x14ac:dyDescent="0.25"/>
  <cols>
    <col min="1" max="1" width="18.28515625" hidden="1" customWidth="1"/>
    <col min="2" max="2" width="21.7109375" hidden="1" customWidth="1"/>
    <col min="3" max="3" width="17.140625" hidden="1" customWidth="1"/>
    <col min="4" max="4" width="15.7109375" hidden="1" customWidth="1"/>
    <col min="5" max="5" width="14" hidden="1" customWidth="1"/>
    <col min="6" max="6" width="0.85546875" style="47" customWidth="1"/>
    <col min="7" max="7" width="28.7109375" customWidth="1"/>
    <col min="8" max="8" width="20.140625" customWidth="1"/>
    <col min="9" max="9" width="5.42578125" bestFit="1" customWidth="1"/>
    <col min="10" max="10" width="14.85546875" bestFit="1" customWidth="1"/>
    <col min="11" max="11" width="7" hidden="1" customWidth="1"/>
    <col min="12" max="12" width="13.42578125" customWidth="1"/>
    <col min="13" max="13" width="6.140625" customWidth="1"/>
    <col min="14" max="14" width="4.140625" hidden="1" customWidth="1"/>
    <col min="15" max="16" width="0" hidden="1" customWidth="1"/>
    <col min="17" max="17" width="12.5703125" hidden="1" customWidth="1"/>
    <col min="18" max="18" width="0" hidden="1" customWidth="1"/>
    <col min="19" max="19" width="10.5703125" hidden="1" customWidth="1"/>
    <col min="20" max="20" width="0" hidden="1" customWidth="1"/>
    <col min="21" max="21" width="0.28515625" customWidth="1"/>
    <col min="22" max="23" width="9.5703125" bestFit="1" customWidth="1"/>
    <col min="29" max="29" width="9.5703125" bestFit="1" customWidth="1"/>
  </cols>
  <sheetData>
    <row r="1" spans="1:21" ht="51.75" customHeight="1" x14ac:dyDescent="0.4">
      <c r="A1" s="127" t="s">
        <v>27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21" s="47" customFormat="1" ht="24" customHeight="1" x14ac:dyDescent="0.35">
      <c r="A2" s="130" t="s">
        <v>28</v>
      </c>
      <c r="B2" s="130"/>
      <c r="C2" s="130"/>
      <c r="D2" s="130"/>
      <c r="E2" s="46"/>
      <c r="F2" s="46"/>
      <c r="G2" s="46"/>
      <c r="H2" s="46"/>
      <c r="I2" s="46"/>
      <c r="J2" s="46"/>
      <c r="K2" s="46"/>
      <c r="L2" s="46"/>
    </row>
    <row r="3" spans="1:21" ht="19.899999999999999" customHeight="1" x14ac:dyDescent="0.3">
      <c r="A3" s="48" t="s">
        <v>29</v>
      </c>
      <c r="B3" s="49" t="s">
        <v>30</v>
      </c>
      <c r="C3" s="50" t="s">
        <v>31</v>
      </c>
      <c r="D3" s="50" t="s">
        <v>19</v>
      </c>
      <c r="E3" s="50"/>
      <c r="F3" s="51"/>
      <c r="G3" s="49" t="s">
        <v>32</v>
      </c>
      <c r="H3" s="52" t="s">
        <v>86</v>
      </c>
      <c r="I3" s="52">
        <v>1484</v>
      </c>
      <c r="J3" s="50"/>
      <c r="K3" s="50"/>
      <c r="L3" s="50"/>
    </row>
    <row r="4" spans="1:21" ht="18.75" x14ac:dyDescent="0.3">
      <c r="A4" s="53" t="s">
        <v>33</v>
      </c>
      <c r="B4" s="54"/>
      <c r="C4" s="54"/>
      <c r="D4" s="54"/>
      <c r="E4" s="50"/>
      <c r="F4" s="51"/>
      <c r="G4" s="49" t="s">
        <v>34</v>
      </c>
      <c r="H4" s="121"/>
      <c r="I4" s="121"/>
      <c r="J4" s="50"/>
      <c r="K4" s="50"/>
      <c r="L4" s="50"/>
    </row>
    <row r="5" spans="1:21" ht="19.5" thickBot="1" x14ac:dyDescent="0.35">
      <c r="A5" s="50"/>
      <c r="B5" s="50"/>
      <c r="C5" s="50"/>
      <c r="D5" s="50"/>
      <c r="E5" s="50"/>
      <c r="F5" s="51"/>
      <c r="G5" s="49" t="s">
        <v>35</v>
      </c>
      <c r="H5" s="121"/>
      <c r="I5" s="121"/>
      <c r="J5" s="50"/>
      <c r="K5" s="50"/>
      <c r="L5" s="50"/>
    </row>
    <row r="6" spans="1:21" ht="19.5" thickBot="1" x14ac:dyDescent="0.35">
      <c r="A6" s="55" t="s">
        <v>36</v>
      </c>
      <c r="B6" s="131" t="s">
        <v>37</v>
      </c>
      <c r="C6" s="132"/>
      <c r="D6" s="133"/>
      <c r="E6" s="50"/>
      <c r="F6" s="51"/>
      <c r="G6" s="49" t="s">
        <v>38</v>
      </c>
      <c r="H6" s="121"/>
      <c r="I6" s="121"/>
      <c r="J6" s="50"/>
      <c r="K6" s="50"/>
      <c r="L6" s="50"/>
    </row>
    <row r="7" spans="1:21" ht="22.15" customHeight="1" thickBot="1" x14ac:dyDescent="0.35">
      <c r="A7" s="118"/>
      <c r="B7" s="119"/>
      <c r="C7" s="119"/>
      <c r="D7" s="120"/>
      <c r="E7" s="50"/>
      <c r="F7" s="51"/>
      <c r="G7" s="49" t="s">
        <v>39</v>
      </c>
      <c r="H7" s="121"/>
      <c r="I7" s="121"/>
      <c r="J7" s="56"/>
      <c r="K7" s="56"/>
      <c r="L7" s="50"/>
    </row>
    <row r="8" spans="1:21" ht="18.75" x14ac:dyDescent="0.3">
      <c r="A8" s="122"/>
      <c r="B8" s="123"/>
      <c r="C8" s="123"/>
      <c r="D8" s="123"/>
      <c r="E8" s="50"/>
      <c r="F8" s="51"/>
      <c r="J8" s="124"/>
      <c r="K8" s="124"/>
      <c r="L8" s="50"/>
    </row>
    <row r="9" spans="1:21" ht="9" customHeight="1" thickBot="1" x14ac:dyDescent="0.35">
      <c r="B9" s="50"/>
      <c r="C9" s="50"/>
      <c r="D9" s="50"/>
      <c r="E9" s="50"/>
      <c r="F9" s="51"/>
      <c r="I9" s="57"/>
      <c r="J9" s="58"/>
      <c r="K9" s="58"/>
      <c r="L9" s="50"/>
    </row>
    <row r="10" spans="1:21" ht="21" x14ac:dyDescent="0.35">
      <c r="A10" s="59"/>
      <c r="B10" s="60" t="s">
        <v>40</v>
      </c>
      <c r="C10" s="61" t="s">
        <v>41</v>
      </c>
      <c r="D10" s="61" t="s">
        <v>42</v>
      </c>
      <c r="E10" s="61" t="s">
        <v>0</v>
      </c>
      <c r="F10" s="62"/>
      <c r="G10" s="117"/>
      <c r="H10" s="64"/>
      <c r="L10" s="56"/>
    </row>
    <row r="11" spans="1:21" ht="18" customHeight="1" x14ac:dyDescent="0.3">
      <c r="A11" s="65" t="s">
        <v>43</v>
      </c>
      <c r="B11" s="2" t="s">
        <v>44</v>
      </c>
      <c r="C11" s="54"/>
      <c r="D11" s="66"/>
      <c r="E11" s="66"/>
      <c r="F11" s="67"/>
      <c r="G11" s="68" t="s">
        <v>45</v>
      </c>
      <c r="H11" s="68" t="s">
        <v>81</v>
      </c>
      <c r="J11" s="58"/>
      <c r="K11" s="58"/>
      <c r="L11" s="56"/>
      <c r="M11" s="58"/>
    </row>
    <row r="12" spans="1:21" ht="18" customHeight="1" x14ac:dyDescent="0.3">
      <c r="A12" s="65" t="s">
        <v>46</v>
      </c>
      <c r="B12" s="2" t="s">
        <v>47</v>
      </c>
      <c r="C12" s="54"/>
      <c r="D12" s="66"/>
      <c r="E12" s="66"/>
      <c r="F12" s="67"/>
      <c r="G12" s="69" t="s">
        <v>48</v>
      </c>
      <c r="H12" s="70">
        <v>97.92</v>
      </c>
      <c r="J12" s="58"/>
      <c r="K12" s="58"/>
      <c r="L12" s="135"/>
      <c r="M12" s="58"/>
    </row>
    <row r="13" spans="1:21" ht="18.75" x14ac:dyDescent="0.3">
      <c r="A13" s="71" t="s">
        <v>49</v>
      </c>
      <c r="B13" s="72" t="s">
        <v>50</v>
      </c>
      <c r="C13" s="73">
        <v>13.5</v>
      </c>
      <c r="D13" s="74">
        <f>C13/H$14</f>
        <v>0.75</v>
      </c>
      <c r="E13" s="74">
        <f>D13*H14*H12</f>
        <v>1321.92</v>
      </c>
      <c r="F13" s="67"/>
      <c r="G13" s="69" t="s">
        <v>42</v>
      </c>
      <c r="H13" s="75">
        <v>1.7</v>
      </c>
      <c r="J13" s="58"/>
      <c r="K13" s="58"/>
      <c r="L13" s="136"/>
      <c r="M13" s="58"/>
    </row>
    <row r="14" spans="1:21" ht="18.75" x14ac:dyDescent="0.3">
      <c r="A14" s="71" t="s">
        <v>51</v>
      </c>
      <c r="B14" s="72" t="s">
        <v>52</v>
      </c>
      <c r="C14" s="73">
        <v>13.5</v>
      </c>
      <c r="D14" s="74">
        <f>C14/H$14</f>
        <v>0.75</v>
      </c>
      <c r="E14" s="74">
        <f>D14*H$14*H$12</f>
        <v>1321.92</v>
      </c>
      <c r="F14" s="67"/>
      <c r="G14" s="69" t="s">
        <v>53</v>
      </c>
      <c r="H14" s="76">
        <v>18</v>
      </c>
      <c r="I14" s="50"/>
      <c r="J14" s="115"/>
      <c r="K14" s="116"/>
      <c r="L14" s="137"/>
      <c r="M14" s="58"/>
      <c r="U14" s="3"/>
    </row>
    <row r="15" spans="1:21" ht="18.75" x14ac:dyDescent="0.3">
      <c r="A15" s="71" t="s">
        <v>54</v>
      </c>
      <c r="B15" s="72" t="s">
        <v>55</v>
      </c>
      <c r="C15" s="73">
        <v>13.5</v>
      </c>
      <c r="D15" s="74">
        <f>C15/H$14</f>
        <v>0.75</v>
      </c>
      <c r="E15" s="74">
        <f>D15*H$14*H$12</f>
        <v>1321.92</v>
      </c>
      <c r="F15" s="67"/>
      <c r="G15" s="69" t="s">
        <v>56</v>
      </c>
      <c r="H15" s="78">
        <f>H14*H13</f>
        <v>30.599999999999998</v>
      </c>
      <c r="J15" s="94"/>
      <c r="K15" s="58"/>
      <c r="L15" s="134"/>
      <c r="M15" s="58"/>
    </row>
    <row r="16" spans="1:21" ht="18.75" x14ac:dyDescent="0.3">
      <c r="A16" s="71" t="s">
        <v>57</v>
      </c>
      <c r="B16" s="72" t="s">
        <v>58</v>
      </c>
      <c r="C16" s="73">
        <v>13.5</v>
      </c>
      <c r="D16" s="74">
        <f>C16/H$14</f>
        <v>0.75</v>
      </c>
      <c r="E16" s="74">
        <f>D16*H$14*H$12</f>
        <v>1321.92</v>
      </c>
      <c r="F16" s="67"/>
      <c r="G16" s="68" t="s">
        <v>0</v>
      </c>
      <c r="H16" s="79">
        <f>H12*H13*H14</f>
        <v>2996.3519999999999</v>
      </c>
      <c r="I16" s="38"/>
      <c r="J16" s="3"/>
      <c r="K16" s="3"/>
      <c r="L16" s="138"/>
      <c r="M16" s="3"/>
    </row>
    <row r="17" spans="1:29" ht="18.75" x14ac:dyDescent="0.3">
      <c r="A17" s="65" t="s">
        <v>59</v>
      </c>
      <c r="B17" s="2" t="s">
        <v>60</v>
      </c>
      <c r="C17" s="54"/>
      <c r="D17" s="66"/>
      <c r="E17" s="66"/>
      <c r="F17" s="67"/>
      <c r="J17" s="80"/>
      <c r="L17" s="3"/>
      <c r="U17" s="47"/>
      <c r="V17" s="47"/>
    </row>
    <row r="18" spans="1:29" ht="18.75" x14ac:dyDescent="0.3">
      <c r="A18" s="65" t="s">
        <v>61</v>
      </c>
      <c r="B18" s="2" t="s">
        <v>62</v>
      </c>
      <c r="C18" s="54"/>
      <c r="D18" s="66"/>
      <c r="E18" s="66"/>
      <c r="F18" s="67"/>
      <c r="G18" s="3"/>
      <c r="I18" s="81"/>
      <c r="J18" s="3"/>
      <c r="L18" s="81"/>
      <c r="U18" s="47"/>
      <c r="V18" s="47"/>
    </row>
    <row r="19" spans="1:29" ht="19.5" thickBot="1" x14ac:dyDescent="0.35">
      <c r="A19" s="65" t="s">
        <v>63</v>
      </c>
      <c r="B19" s="2" t="s">
        <v>64</v>
      </c>
      <c r="C19" s="54"/>
      <c r="D19" s="66"/>
      <c r="E19" s="66"/>
      <c r="F19" s="67"/>
      <c r="G19" s="80"/>
      <c r="I19" s="3"/>
      <c r="L19" s="81"/>
      <c r="U19" s="47"/>
      <c r="V19" s="47"/>
    </row>
    <row r="20" spans="1:29" ht="19.5" thickBot="1" x14ac:dyDescent="0.35">
      <c r="A20" s="65" t="s">
        <v>65</v>
      </c>
      <c r="B20" s="2" t="s">
        <v>66</v>
      </c>
      <c r="C20" s="54"/>
      <c r="D20" s="66"/>
      <c r="E20" s="66"/>
      <c r="F20" s="67"/>
      <c r="G20" s="82"/>
      <c r="H20" s="20" t="s">
        <v>14</v>
      </c>
      <c r="I20" s="19" t="s">
        <v>13</v>
      </c>
      <c r="J20" s="20" t="s">
        <v>12</v>
      </c>
      <c r="K20" s="19"/>
      <c r="L20" s="19" t="s">
        <v>67</v>
      </c>
      <c r="M20" s="41" t="s">
        <v>25</v>
      </c>
      <c r="N20" s="47"/>
      <c r="O20" s="20" t="s">
        <v>14</v>
      </c>
      <c r="P20" s="19" t="s">
        <v>13</v>
      </c>
      <c r="Q20" s="20" t="s">
        <v>12</v>
      </c>
      <c r="R20" s="19"/>
      <c r="S20" s="19" t="s">
        <v>67</v>
      </c>
      <c r="T20" s="41" t="s">
        <v>25</v>
      </c>
      <c r="U20" s="47"/>
      <c r="V20" s="47"/>
    </row>
    <row r="21" spans="1:29" ht="18.75" x14ac:dyDescent="0.3">
      <c r="A21" s="65" t="s">
        <v>68</v>
      </c>
      <c r="B21" s="2" t="s">
        <v>69</v>
      </c>
      <c r="C21" s="54"/>
      <c r="D21" s="66"/>
      <c r="E21" s="66"/>
      <c r="F21" s="67"/>
      <c r="G21" s="58"/>
      <c r="H21" s="15" t="str">
        <f>H3</f>
        <v>13-0002-619000-15505-</v>
      </c>
      <c r="I21" s="17">
        <f>I3</f>
        <v>1484</v>
      </c>
      <c r="J21" s="13" t="s">
        <v>2</v>
      </c>
      <c r="K21" s="12"/>
      <c r="L21" s="11">
        <f>H16</f>
        <v>2996.3519999999999</v>
      </c>
      <c r="M21" s="16"/>
      <c r="N21" s="47"/>
      <c r="O21" s="15">
        <f>O3</f>
        <v>0</v>
      </c>
      <c r="P21" s="17">
        <v>1450</v>
      </c>
      <c r="Q21" s="13" t="s">
        <v>2</v>
      </c>
      <c r="R21" s="12"/>
      <c r="S21" s="11">
        <f>3305+1275</f>
        <v>4580</v>
      </c>
      <c r="T21" s="16"/>
      <c r="U21" s="83"/>
      <c r="V21" s="114"/>
      <c r="W21" s="3"/>
      <c r="AC21" s="23"/>
    </row>
    <row r="22" spans="1:29" ht="18.75" x14ac:dyDescent="0.3">
      <c r="A22" s="65" t="s">
        <v>70</v>
      </c>
      <c r="B22" s="2" t="s">
        <v>71</v>
      </c>
      <c r="C22" s="54"/>
      <c r="D22" s="66"/>
      <c r="E22" s="66"/>
      <c r="F22" s="67"/>
      <c r="G22" s="58"/>
      <c r="H22" s="15" t="str">
        <f>H3</f>
        <v>13-0002-619000-15505-</v>
      </c>
      <c r="I22" s="14">
        <v>3115</v>
      </c>
      <c r="J22" s="13" t="s">
        <v>82</v>
      </c>
      <c r="K22" s="12">
        <v>0.17100000000000001</v>
      </c>
      <c r="L22" s="11">
        <f>L$21*K22</f>
        <v>512.37619200000006</v>
      </c>
      <c r="M22" s="84">
        <f t="shared" ref="M22:M27" si="0">L22/L$21</f>
        <v>0.17100000000000004</v>
      </c>
      <c r="N22" s="47"/>
      <c r="O22" s="15">
        <f>O3</f>
        <v>0</v>
      </c>
      <c r="P22" s="14">
        <v>3115</v>
      </c>
      <c r="Q22" s="13" t="s">
        <v>72</v>
      </c>
      <c r="R22" s="12">
        <v>0.14430000000000001</v>
      </c>
      <c r="S22" s="11">
        <f>S$21*R22</f>
        <v>660.89400000000001</v>
      </c>
      <c r="T22" s="84">
        <f t="shared" ref="T22:T27" si="1">S22/S$21</f>
        <v>0.14430000000000001</v>
      </c>
      <c r="U22" s="83"/>
      <c r="V22" s="114"/>
      <c r="W22" s="3"/>
    </row>
    <row r="23" spans="1:29" ht="19.5" thickBot="1" x14ac:dyDescent="0.35">
      <c r="A23" s="85" t="s">
        <v>73</v>
      </c>
      <c r="B23" s="86" t="s">
        <v>44</v>
      </c>
      <c r="C23" s="87"/>
      <c r="D23" s="88"/>
      <c r="E23" s="88"/>
      <c r="F23" s="67"/>
      <c r="G23" s="58"/>
      <c r="H23" s="15" t="str">
        <f>H3</f>
        <v>13-0002-619000-15505-</v>
      </c>
      <c r="I23" s="14">
        <v>3325</v>
      </c>
      <c r="J23" s="13" t="s">
        <v>8</v>
      </c>
      <c r="K23" s="12">
        <v>1.4500000000000001E-2</v>
      </c>
      <c r="L23" s="11">
        <f t="shared" ref="L23:L26" si="2">L$21*K23</f>
        <v>43.447104000000003</v>
      </c>
      <c r="M23" s="84">
        <f t="shared" si="0"/>
        <v>1.4500000000000002E-2</v>
      </c>
      <c r="N23" s="47"/>
      <c r="O23" s="15">
        <f>O3</f>
        <v>0</v>
      </c>
      <c r="P23" s="14">
        <v>3325</v>
      </c>
      <c r="Q23" s="13" t="s">
        <v>8</v>
      </c>
      <c r="R23" s="12">
        <v>1.4500000000000001E-2</v>
      </c>
      <c r="S23" s="11">
        <f t="shared" ref="S23:S26" si="3">S$21*R23</f>
        <v>66.41</v>
      </c>
      <c r="T23" s="84">
        <f t="shared" si="1"/>
        <v>1.4499999999999999E-2</v>
      </c>
      <c r="U23" s="83"/>
      <c r="V23" s="114"/>
      <c r="W23" s="3"/>
    </row>
    <row r="24" spans="1:29" ht="19.5" thickBot="1" x14ac:dyDescent="0.35">
      <c r="B24" s="89" t="s">
        <v>74</v>
      </c>
      <c r="C24" s="90">
        <f>SUM(C11:C23)</f>
        <v>54</v>
      </c>
      <c r="D24" s="91">
        <f>SUM(D11:D23)</f>
        <v>3</v>
      </c>
      <c r="E24" s="92">
        <f>H16</f>
        <v>2996.3519999999999</v>
      </c>
      <c r="F24" s="93"/>
      <c r="G24" s="94"/>
      <c r="H24" s="15" t="str">
        <f>H3</f>
        <v>13-0002-619000-15505-</v>
      </c>
      <c r="I24" s="14">
        <v>3435</v>
      </c>
      <c r="J24" s="13" t="s">
        <v>83</v>
      </c>
      <c r="K24" s="12">
        <v>2.75E-2</v>
      </c>
      <c r="L24" s="11">
        <f t="shared" si="2"/>
        <v>82.399680000000004</v>
      </c>
      <c r="M24" s="84">
        <f t="shared" si="0"/>
        <v>2.7500000000000004E-2</v>
      </c>
      <c r="N24" s="47"/>
      <c r="O24" s="15">
        <f>O3</f>
        <v>0</v>
      </c>
      <c r="P24" s="14">
        <v>3435</v>
      </c>
      <c r="Q24" s="13" t="s">
        <v>5</v>
      </c>
      <c r="R24" s="12">
        <v>3.6299999999999999E-2</v>
      </c>
      <c r="S24" s="11">
        <f t="shared" si="3"/>
        <v>166.25399999999999</v>
      </c>
      <c r="T24" s="84">
        <f t="shared" si="1"/>
        <v>3.6299999999999999E-2</v>
      </c>
      <c r="U24" s="83"/>
      <c r="V24" s="114"/>
      <c r="W24" s="3"/>
    </row>
    <row r="25" spans="1:29" ht="19.5" thickBot="1" x14ac:dyDescent="0.35">
      <c r="B25" s="95" t="s">
        <v>75</v>
      </c>
      <c r="C25" s="96">
        <f>H15-C24</f>
        <v>-23.400000000000002</v>
      </c>
      <c r="D25" s="97">
        <f>H13-D24</f>
        <v>-1.3</v>
      </c>
      <c r="E25" s="98">
        <f>H16-E24</f>
        <v>0</v>
      </c>
      <c r="F25" s="58"/>
      <c r="G25" s="58"/>
      <c r="H25" s="15" t="str">
        <f>H3</f>
        <v>13-0002-619000-15505-</v>
      </c>
      <c r="I25" s="14">
        <v>3515</v>
      </c>
      <c r="J25" s="13" t="s">
        <v>7</v>
      </c>
      <c r="K25" s="12">
        <v>5.0000000000000001E-4</v>
      </c>
      <c r="L25" s="11">
        <f t="shared" si="2"/>
        <v>1.498176</v>
      </c>
      <c r="M25" s="84">
        <f t="shared" si="0"/>
        <v>5.0000000000000001E-4</v>
      </c>
      <c r="N25" s="47"/>
      <c r="O25" s="15">
        <f>O3</f>
        <v>0</v>
      </c>
      <c r="P25" s="14">
        <v>3515</v>
      </c>
      <c r="Q25" s="13" t="s">
        <v>7</v>
      </c>
      <c r="R25" s="12">
        <v>5.0000000000000001E-4</v>
      </c>
      <c r="S25" s="11">
        <f t="shared" si="3"/>
        <v>2.29</v>
      </c>
      <c r="T25" s="84">
        <f t="shared" si="1"/>
        <v>5.0000000000000001E-4</v>
      </c>
      <c r="U25" s="83"/>
      <c r="V25" s="114"/>
      <c r="W25" s="3"/>
    </row>
    <row r="26" spans="1:29" ht="15.75" x14ac:dyDescent="0.25">
      <c r="A26" s="99" t="s">
        <v>76</v>
      </c>
      <c r="G26" s="58"/>
      <c r="H26" s="15" t="str">
        <f>H3</f>
        <v>13-0002-619000-15505-</v>
      </c>
      <c r="I26" s="14">
        <v>3615</v>
      </c>
      <c r="J26" s="13" t="s">
        <v>84</v>
      </c>
      <c r="K26" s="12">
        <v>1.4999999999999999E-2</v>
      </c>
      <c r="L26" s="11">
        <f t="shared" si="2"/>
        <v>44.945279999999997</v>
      </c>
      <c r="M26" s="84">
        <f t="shared" si="0"/>
        <v>1.4999999999999999E-2</v>
      </c>
      <c r="N26" s="47"/>
      <c r="O26" s="15">
        <f>O3</f>
        <v>0</v>
      </c>
      <c r="P26" s="14">
        <v>3615</v>
      </c>
      <c r="Q26" s="13" t="s">
        <v>6</v>
      </c>
      <c r="R26" s="12">
        <v>2.2499999999999999E-2</v>
      </c>
      <c r="S26" s="11">
        <f t="shared" si="3"/>
        <v>103.05</v>
      </c>
      <c r="T26" s="84">
        <f t="shared" si="1"/>
        <v>2.2499999999999999E-2</v>
      </c>
      <c r="U26" s="83"/>
      <c r="V26" s="114"/>
      <c r="W26" s="3"/>
    </row>
    <row r="27" spans="1:29" x14ac:dyDescent="0.25">
      <c r="B27" s="1"/>
      <c r="C27" s="1"/>
      <c r="G27" s="58"/>
      <c r="H27" s="15" t="str">
        <f>H3</f>
        <v>13-0002-619000-15505-</v>
      </c>
      <c r="I27" s="14">
        <v>3335</v>
      </c>
      <c r="J27" s="13" t="s">
        <v>77</v>
      </c>
      <c r="K27" s="12">
        <v>1.2999999999999999E-2</v>
      </c>
      <c r="L27" s="11"/>
      <c r="M27" s="84">
        <f t="shared" si="0"/>
        <v>0</v>
      </c>
      <c r="N27" s="47"/>
      <c r="O27" s="15">
        <f>O3</f>
        <v>0</v>
      </c>
      <c r="P27" s="14">
        <v>3335</v>
      </c>
      <c r="Q27" s="13" t="s">
        <v>77</v>
      </c>
      <c r="R27" s="12">
        <v>1.2999999999999999E-2</v>
      </c>
      <c r="S27" s="11"/>
      <c r="T27" s="84">
        <f t="shared" si="1"/>
        <v>0</v>
      </c>
      <c r="U27" s="83"/>
      <c r="V27" s="47"/>
    </row>
    <row r="28" spans="1:29" ht="15.75" thickBot="1" x14ac:dyDescent="0.3">
      <c r="A28" s="100"/>
      <c r="B28" s="1"/>
      <c r="C28" s="1"/>
      <c r="G28" s="101"/>
      <c r="H28" s="8"/>
      <c r="I28" s="7"/>
      <c r="J28" s="6" t="s">
        <v>3</v>
      </c>
      <c r="K28" s="5"/>
      <c r="L28" s="4">
        <f>SUM(L21:L27)</f>
        <v>3681.0184319999998</v>
      </c>
      <c r="M28" s="9"/>
      <c r="O28" s="8"/>
      <c r="P28" s="7"/>
      <c r="Q28" s="6" t="s">
        <v>3</v>
      </c>
      <c r="R28" s="5"/>
      <c r="S28" s="4">
        <f>SUM(S21:S27)</f>
        <v>5578.8980000000001</v>
      </c>
      <c r="T28" s="9"/>
      <c r="U28" s="47"/>
      <c r="V28" s="47"/>
    </row>
    <row r="29" spans="1:29" ht="15.75" x14ac:dyDescent="0.25">
      <c r="A29" s="100"/>
      <c r="B29" s="99"/>
      <c r="C29" s="99"/>
      <c r="D29" s="102"/>
      <c r="E29" s="103"/>
      <c r="F29" s="104"/>
      <c r="G29" s="101"/>
      <c r="H29" s="105"/>
      <c r="I29" s="105"/>
      <c r="J29" s="106"/>
      <c r="K29" s="106"/>
      <c r="L29" s="107"/>
      <c r="M29" s="108"/>
      <c r="U29" s="83"/>
      <c r="V29" s="47"/>
    </row>
    <row r="30" spans="1:29" x14ac:dyDescent="0.25">
      <c r="A30" s="1"/>
      <c r="B30" s="1"/>
      <c r="C30" s="1"/>
      <c r="L30" s="3"/>
    </row>
    <row r="31" spans="1:29" x14ac:dyDescent="0.25">
      <c r="L31" s="3"/>
    </row>
    <row r="36" spans="4:6" s="1" customFormat="1" x14ac:dyDescent="0.25">
      <c r="F36" s="58"/>
    </row>
    <row r="37" spans="4:6" s="1" customFormat="1" x14ac:dyDescent="0.25">
      <c r="F37" s="58"/>
    </row>
    <row r="38" spans="4:6" s="1" customFormat="1" x14ac:dyDescent="0.25">
      <c r="F38" s="58"/>
    </row>
    <row r="39" spans="4:6" s="1" customFormat="1" x14ac:dyDescent="0.25">
      <c r="F39" s="58"/>
    </row>
    <row r="40" spans="4:6" s="1" customFormat="1" x14ac:dyDescent="0.25">
      <c r="F40" s="58"/>
    </row>
    <row r="41" spans="4:6" s="1" customFormat="1" x14ac:dyDescent="0.25">
      <c r="F41" s="58"/>
    </row>
    <row r="42" spans="4:6" s="1" customFormat="1" ht="18.75" x14ac:dyDescent="0.3">
      <c r="D42" s="125"/>
      <c r="E42" s="126"/>
      <c r="F42" s="109"/>
    </row>
    <row r="43" spans="4:6" s="1" customFormat="1" x14ac:dyDescent="0.25">
      <c r="F43" s="58"/>
    </row>
    <row r="44" spans="4:6" s="1" customFormat="1" x14ac:dyDescent="0.25">
      <c r="F44" s="58"/>
    </row>
  </sheetData>
  <mergeCells count="11">
    <mergeCell ref="A7:D7"/>
    <mergeCell ref="H7:I7"/>
    <mergeCell ref="A8:D8"/>
    <mergeCell ref="J8:K8"/>
    <mergeCell ref="D42:E42"/>
    <mergeCell ref="A1:M1"/>
    <mergeCell ref="A2:D2"/>
    <mergeCell ref="H4:I4"/>
    <mergeCell ref="H5:I5"/>
    <mergeCell ref="B6:D6"/>
    <mergeCell ref="H6:I6"/>
  </mergeCells>
  <pageMargins left="0.7" right="0.7" top="0.75" bottom="0.75" header="0.3" footer="0.3"/>
  <pageSetup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ECA4E-1520-48B1-ADAE-14DE184A106A}">
  <sheetPr>
    <pageSetUpPr fitToPage="1"/>
  </sheetPr>
  <dimension ref="A1:O26"/>
  <sheetViews>
    <sheetView workbookViewId="0"/>
  </sheetViews>
  <sheetFormatPr defaultRowHeight="15" x14ac:dyDescent="0.25"/>
  <cols>
    <col min="1" max="1" width="20.140625" customWidth="1"/>
    <col min="2" max="2" width="5.140625" customWidth="1"/>
    <col min="3" max="3" width="16.42578125" bestFit="1" customWidth="1"/>
    <col min="4" max="4" width="7" hidden="1" customWidth="1"/>
    <col min="5" max="5" width="11.7109375" customWidth="1"/>
    <col min="6" max="6" width="9.7109375" customWidth="1"/>
    <col min="7" max="7" width="10.5703125" bestFit="1" customWidth="1"/>
    <col min="8" max="8" width="20.7109375" customWidth="1"/>
    <col min="9" max="9" width="4.85546875" customWidth="1"/>
    <col min="10" max="10" width="16.42578125" bestFit="1" customWidth="1"/>
    <col min="11" max="11" width="7.5703125" hidden="1" customWidth="1"/>
    <col min="12" max="12" width="12" customWidth="1"/>
    <col min="13" max="13" width="6.85546875" bestFit="1" customWidth="1"/>
    <col min="14" max="14" width="2" bestFit="1" customWidth="1"/>
    <col min="15" max="15" width="11.140625" customWidth="1"/>
  </cols>
  <sheetData>
    <row r="1" spans="1:15" ht="15.75" x14ac:dyDescent="0.25">
      <c r="C1" s="33"/>
      <c r="D1" s="29"/>
      <c r="E1" s="32" t="s">
        <v>2</v>
      </c>
      <c r="F1" s="32" t="s">
        <v>17</v>
      </c>
      <c r="G1" s="32" t="s">
        <v>16</v>
      </c>
      <c r="H1" s="28"/>
      <c r="I1" s="28"/>
      <c r="J1" s="28"/>
      <c r="K1" s="31"/>
      <c r="L1" s="28"/>
      <c r="M1" s="28"/>
    </row>
    <row r="2" spans="1:15" ht="15.75" x14ac:dyDescent="0.25">
      <c r="C2" s="113"/>
      <c r="D2" s="29"/>
      <c r="E2" s="30">
        <f>52751+65261</f>
        <v>118012</v>
      </c>
      <c r="F2" s="28">
        <v>1750</v>
      </c>
      <c r="G2" s="28">
        <f>10489+12977</f>
        <v>23466</v>
      </c>
      <c r="H2" s="28"/>
      <c r="I2" s="28"/>
      <c r="J2" s="28"/>
      <c r="K2" s="29"/>
      <c r="L2" s="28"/>
      <c r="M2" s="28"/>
    </row>
    <row r="3" spans="1:15" x14ac:dyDescent="0.25">
      <c r="A3" t="s">
        <v>22</v>
      </c>
      <c r="B3">
        <v>1110</v>
      </c>
      <c r="C3" s="26">
        <v>0.44700000000000001</v>
      </c>
      <c r="E3" s="21">
        <f>$E$2*C3</f>
        <v>52751.364000000001</v>
      </c>
      <c r="F3" s="21">
        <f>F2*C3</f>
        <v>782.25</v>
      </c>
      <c r="G3" s="25">
        <f>G2*C3</f>
        <v>10489.302</v>
      </c>
      <c r="H3" s="25"/>
      <c r="I3" s="25"/>
      <c r="J3" s="25"/>
      <c r="L3" s="24"/>
      <c r="M3" s="27"/>
    </row>
    <row r="4" spans="1:15" x14ac:dyDescent="0.25">
      <c r="A4" t="s">
        <v>80</v>
      </c>
      <c r="B4">
        <v>1280</v>
      </c>
      <c r="C4" s="26">
        <v>0.55300000000000005</v>
      </c>
      <c r="E4" s="21">
        <f>E2*C4</f>
        <v>65260.636000000006</v>
      </c>
      <c r="F4" s="21">
        <f>F2*C4</f>
        <v>967.75000000000011</v>
      </c>
      <c r="G4" s="25">
        <f>G2*C4</f>
        <v>12976.698</v>
      </c>
      <c r="H4" s="21"/>
      <c r="I4" s="21"/>
      <c r="J4" s="21"/>
      <c r="L4" s="24"/>
      <c r="M4" s="24"/>
    </row>
    <row r="5" spans="1:15" x14ac:dyDescent="0.25">
      <c r="C5" s="26">
        <f>SUM(C3:C4)</f>
        <v>1</v>
      </c>
      <c r="E5" s="21"/>
      <c r="F5" s="21"/>
      <c r="G5" s="21"/>
      <c r="H5" s="21"/>
      <c r="I5" s="21"/>
      <c r="J5" s="21"/>
      <c r="L5" s="24"/>
      <c r="M5" s="24"/>
    </row>
    <row r="6" spans="1:15" x14ac:dyDescent="0.25">
      <c r="C6" s="23"/>
      <c r="D6" s="22"/>
      <c r="E6" s="21"/>
      <c r="F6" s="21"/>
      <c r="G6" s="21"/>
      <c r="H6" s="21"/>
      <c r="I6" s="21"/>
      <c r="J6" s="21"/>
      <c r="K6" s="22"/>
      <c r="L6" s="21"/>
      <c r="M6" s="21"/>
    </row>
    <row r="7" spans="1:15" ht="15.75" thickBot="1" x14ac:dyDescent="0.3">
      <c r="E7" t="s">
        <v>15</v>
      </c>
      <c r="F7">
        <v>10</v>
      </c>
      <c r="L7" t="s">
        <v>15</v>
      </c>
      <c r="M7">
        <v>10</v>
      </c>
    </row>
    <row r="8" spans="1:15" ht="15.75" thickBot="1" x14ac:dyDescent="0.3">
      <c r="A8" s="20" t="s">
        <v>14</v>
      </c>
      <c r="B8" s="19" t="s">
        <v>13</v>
      </c>
      <c r="C8" s="20" t="s">
        <v>12</v>
      </c>
      <c r="D8" s="19"/>
      <c r="E8" s="19" t="s">
        <v>11</v>
      </c>
      <c r="F8" s="34">
        <f>C3</f>
        <v>0.44700000000000001</v>
      </c>
      <c r="H8" s="20" t="s">
        <v>14</v>
      </c>
      <c r="I8" s="19" t="s">
        <v>13</v>
      </c>
      <c r="J8" s="20" t="s">
        <v>12</v>
      </c>
      <c r="K8" s="19"/>
      <c r="L8" s="19" t="s">
        <v>11</v>
      </c>
      <c r="M8" s="34">
        <f>C4</f>
        <v>0.55300000000000005</v>
      </c>
    </row>
    <row r="9" spans="1:15" ht="23.25" customHeight="1" x14ac:dyDescent="0.25">
      <c r="A9" s="15" t="str">
        <f t="shared" ref="A9:A16" si="0">$A$3</f>
        <v>11-0000-100400-15535-</v>
      </c>
      <c r="B9" s="17">
        <f>B3</f>
        <v>1110</v>
      </c>
      <c r="C9" s="13" t="s">
        <v>2</v>
      </c>
      <c r="D9" s="12"/>
      <c r="E9" s="11">
        <f>(E3/10)*F7</f>
        <v>52751.364000000001</v>
      </c>
      <c r="F9" s="16"/>
      <c r="H9" s="15" t="str">
        <f t="shared" ref="H9:H16" si="1">$A$4</f>
        <v>11-0000-601000-15535-</v>
      </c>
      <c r="I9" s="17">
        <f>B4</f>
        <v>1280</v>
      </c>
      <c r="J9" s="13" t="s">
        <v>2</v>
      </c>
      <c r="K9" s="12"/>
      <c r="L9" s="11">
        <f>(E4/10)*M7</f>
        <v>65260.636000000006</v>
      </c>
      <c r="M9" s="16"/>
    </row>
    <row r="10" spans="1:15" ht="23.25" customHeight="1" x14ac:dyDescent="0.25">
      <c r="A10" s="15" t="str">
        <f t="shared" si="0"/>
        <v>11-0000-100400-15535-</v>
      </c>
      <c r="B10" s="17">
        <v>3915</v>
      </c>
      <c r="C10" s="13" t="s">
        <v>10</v>
      </c>
      <c r="D10" s="12"/>
      <c r="E10" s="11">
        <f>(F3/10)*F7</f>
        <v>782.25</v>
      </c>
      <c r="F10" s="16"/>
      <c r="H10" s="15" t="str">
        <f t="shared" si="1"/>
        <v>11-0000-601000-15535-</v>
      </c>
      <c r="I10" s="17">
        <v>3915</v>
      </c>
      <c r="J10" s="13" t="s">
        <v>10</v>
      </c>
      <c r="K10" s="12"/>
      <c r="L10" s="11">
        <f>(F4/10)*M7</f>
        <v>967.75</v>
      </c>
      <c r="M10" s="16"/>
      <c r="O10" s="3"/>
    </row>
    <row r="11" spans="1:15" ht="23.25" customHeight="1" x14ac:dyDescent="0.25">
      <c r="A11" s="15" t="str">
        <f t="shared" si="0"/>
        <v>11-0000-100400-15535-</v>
      </c>
      <c r="B11" s="14">
        <v>3115</v>
      </c>
      <c r="C11" s="13" t="s">
        <v>18</v>
      </c>
      <c r="D11" s="12">
        <v>0.1628</v>
      </c>
      <c r="E11" s="45">
        <f>(E$9)*D11</f>
        <v>8587.9220592000001</v>
      </c>
      <c r="F11" s="10">
        <f>E11/E9</f>
        <v>0.1628</v>
      </c>
      <c r="H11" s="15" t="str">
        <f t="shared" si="1"/>
        <v>11-0000-601000-15535-</v>
      </c>
      <c r="I11" s="14">
        <v>3115</v>
      </c>
      <c r="J11" s="13" t="s">
        <v>82</v>
      </c>
      <c r="K11" s="12">
        <v>0.17100000000000001</v>
      </c>
      <c r="L11" s="11">
        <f>(L$9)*K11</f>
        <v>11159.568756000002</v>
      </c>
      <c r="M11" s="10">
        <f>L11/L9</f>
        <v>0.17100000000000001</v>
      </c>
      <c r="O11" s="3"/>
    </row>
    <row r="12" spans="1:15" ht="23.25" customHeight="1" x14ac:dyDescent="0.25">
      <c r="A12" s="15" t="str">
        <f t="shared" si="0"/>
        <v>11-0000-100400-15535-</v>
      </c>
      <c r="B12" s="14">
        <v>3325</v>
      </c>
      <c r="C12" s="13" t="s">
        <v>8</v>
      </c>
      <c r="D12" s="12">
        <v>1.4500000000000001E-2</v>
      </c>
      <c r="E12" s="45">
        <f>(E$9+E$10)*D12</f>
        <v>776.23740300000009</v>
      </c>
      <c r="F12" s="10">
        <f>E12/(E$10+E$9)</f>
        <v>1.4500000000000001E-2</v>
      </c>
      <c r="H12" s="15" t="str">
        <f t="shared" si="1"/>
        <v>11-0000-601000-15535-</v>
      </c>
      <c r="I12" s="14">
        <v>3325</v>
      </c>
      <c r="J12" s="13" t="s">
        <v>8</v>
      </c>
      <c r="K12" s="12">
        <v>1.4500000000000001E-2</v>
      </c>
      <c r="L12" s="11">
        <f>(L$9+L$10)*K12</f>
        <v>960.31159700000001</v>
      </c>
      <c r="M12" s="10">
        <f>L12/(L$10+L$9)</f>
        <v>1.4500000000000001E-2</v>
      </c>
      <c r="O12" s="3"/>
    </row>
    <row r="13" spans="1:15" ht="23.25" customHeight="1" x14ac:dyDescent="0.25">
      <c r="A13" s="15" t="str">
        <f t="shared" si="0"/>
        <v>11-0000-100400-15535-</v>
      </c>
      <c r="B13" s="14">
        <v>3435</v>
      </c>
      <c r="C13" s="13" t="s">
        <v>5</v>
      </c>
      <c r="D13" s="12">
        <v>3.6299999999999999E-2</v>
      </c>
      <c r="E13" s="45">
        <f>(E$9+E$10)*D13</f>
        <v>1943.2701881999999</v>
      </c>
      <c r="F13" s="10">
        <f>E13/(E$10+E$9)</f>
        <v>3.6299999999999999E-2</v>
      </c>
      <c r="H13" s="15" t="str">
        <f t="shared" si="1"/>
        <v>11-0000-601000-15535-</v>
      </c>
      <c r="I13" s="14">
        <v>3435</v>
      </c>
      <c r="J13" s="13" t="s">
        <v>83</v>
      </c>
      <c r="K13" s="12">
        <v>2.75E-2</v>
      </c>
      <c r="L13" s="11">
        <f>(L$9+L$10)*K13</f>
        <v>1821.2806149999999</v>
      </c>
      <c r="M13" s="10">
        <f>L13/(L$10+L$9)</f>
        <v>2.75E-2</v>
      </c>
      <c r="O13" s="3"/>
    </row>
    <row r="14" spans="1:15" ht="23.25" customHeight="1" x14ac:dyDescent="0.25">
      <c r="A14" s="15" t="str">
        <f t="shared" si="0"/>
        <v>11-0000-100400-15535-</v>
      </c>
      <c r="B14" s="14">
        <v>3515</v>
      </c>
      <c r="C14" s="13" t="s">
        <v>7</v>
      </c>
      <c r="D14" s="12">
        <v>5.0000000000000001E-4</v>
      </c>
      <c r="E14" s="45">
        <f>(E$9+E$10)*D14</f>
        <v>26.766807</v>
      </c>
      <c r="F14" s="10">
        <f>E14/(E$10+E$9)</f>
        <v>5.0000000000000001E-4</v>
      </c>
      <c r="H14" s="15" t="str">
        <f t="shared" si="1"/>
        <v>11-0000-601000-15535-</v>
      </c>
      <c r="I14" s="14">
        <v>3515</v>
      </c>
      <c r="J14" s="13" t="s">
        <v>7</v>
      </c>
      <c r="K14" s="12">
        <v>5.0000000000000001E-4</v>
      </c>
      <c r="L14" s="11">
        <f>(L$9+L$10)*K14</f>
        <v>33.114193</v>
      </c>
      <c r="M14" s="10">
        <f>L14/(L$10+L$9)</f>
        <v>5.0000000000000001E-4</v>
      </c>
      <c r="O14" s="3"/>
    </row>
    <row r="15" spans="1:15" ht="23.25" customHeight="1" x14ac:dyDescent="0.25">
      <c r="A15" s="15" t="str">
        <f t="shared" si="0"/>
        <v>11-0000-100400-15535-</v>
      </c>
      <c r="B15" s="14">
        <v>3615</v>
      </c>
      <c r="C15" s="13" t="s">
        <v>6</v>
      </c>
      <c r="D15" s="12">
        <v>2.2499999999999999E-2</v>
      </c>
      <c r="E15" s="45">
        <f>(E$9+E$10)*D15</f>
        <v>1204.5063150000001</v>
      </c>
      <c r="F15" s="10">
        <v>2.2499999999999999E-2</v>
      </c>
      <c r="H15" s="15" t="str">
        <f t="shared" si="1"/>
        <v>11-0000-601000-15535-</v>
      </c>
      <c r="I15" s="14">
        <v>3615</v>
      </c>
      <c r="J15" s="13" t="s">
        <v>84</v>
      </c>
      <c r="K15" s="12">
        <v>1.4999999999999999E-2</v>
      </c>
      <c r="L15" s="11">
        <f>(L$9+L$10)*K15</f>
        <v>993.42578999999989</v>
      </c>
      <c r="M15" s="10">
        <f>L15/(L$10+L$9)</f>
        <v>1.4999999999999999E-2</v>
      </c>
      <c r="O15" s="3"/>
    </row>
    <row r="16" spans="1:15" ht="23.25" customHeight="1" x14ac:dyDescent="0.25">
      <c r="A16" s="15" t="str">
        <f t="shared" si="0"/>
        <v>11-0000-100400-15535-</v>
      </c>
      <c r="B16" s="14">
        <v>3415</v>
      </c>
      <c r="C16" s="13" t="s">
        <v>4</v>
      </c>
      <c r="D16" s="12"/>
      <c r="E16" s="45">
        <f>(G3/10)*F7</f>
        <v>10489.302</v>
      </c>
      <c r="F16" s="10"/>
      <c r="H16" s="15" t="str">
        <f t="shared" si="1"/>
        <v>11-0000-601000-15535-</v>
      </c>
      <c r="I16" s="14">
        <v>3415</v>
      </c>
      <c r="J16" s="13" t="s">
        <v>4</v>
      </c>
      <c r="K16" s="12"/>
      <c r="L16" s="11">
        <f>(G4/10)*M7</f>
        <v>12976.698</v>
      </c>
      <c r="M16" s="10"/>
      <c r="O16" s="3"/>
    </row>
    <row r="17" spans="1:13" ht="15.75" thickBot="1" x14ac:dyDescent="0.3">
      <c r="A17" s="8"/>
      <c r="B17" s="7"/>
      <c r="C17" s="6" t="s">
        <v>3</v>
      </c>
      <c r="D17" s="5"/>
      <c r="E17" s="4">
        <f>SUM(E9:E16)</f>
        <v>76561.61877239999</v>
      </c>
      <c r="F17" s="9"/>
      <c r="H17" s="8"/>
      <c r="I17" s="7"/>
      <c r="J17" s="6" t="s">
        <v>3</v>
      </c>
      <c r="K17" s="5"/>
      <c r="L17" s="4">
        <f>SUM(L9:L16)</f>
        <v>94172.784951000009</v>
      </c>
      <c r="M17" s="10"/>
    </row>
    <row r="19" spans="1:13" x14ac:dyDescent="0.25">
      <c r="E19" s="3"/>
    </row>
    <row r="20" spans="1:13" x14ac:dyDescent="0.25">
      <c r="E20" s="3"/>
    </row>
    <row r="26" spans="1:13" x14ac:dyDescent="0.25">
      <c r="G26" s="35"/>
      <c r="H26" s="1"/>
    </row>
  </sheetData>
  <pageMargins left="0.43" right="0.31" top="0.49" bottom="0.4" header="0.3" footer="0.27"/>
  <pageSetup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6365-2696-4F3D-9851-E60785D31924}">
  <sheetPr>
    <pageSetUpPr fitToPage="1"/>
  </sheetPr>
  <dimension ref="A1:O26"/>
  <sheetViews>
    <sheetView workbookViewId="0">
      <selection activeCell="H5" sqref="H5"/>
    </sheetView>
  </sheetViews>
  <sheetFormatPr defaultRowHeight="15" x14ac:dyDescent="0.25"/>
  <cols>
    <col min="1" max="1" width="20.140625" customWidth="1"/>
    <col min="2" max="2" width="5.140625" customWidth="1"/>
    <col min="3" max="3" width="16.42578125" bestFit="1" customWidth="1"/>
    <col min="4" max="4" width="7" hidden="1" customWidth="1"/>
    <col min="5" max="5" width="11.7109375" customWidth="1"/>
    <col min="6" max="6" width="9.7109375" customWidth="1"/>
    <col min="7" max="7" width="10.5703125" bestFit="1" customWidth="1"/>
    <col min="8" max="8" width="20.7109375" customWidth="1"/>
    <col min="9" max="9" width="4.85546875" customWidth="1"/>
    <col min="10" max="10" width="16.42578125" bestFit="1" customWidth="1"/>
    <col min="11" max="11" width="7.5703125" hidden="1" customWidth="1"/>
    <col min="12" max="12" width="12" customWidth="1"/>
    <col min="13" max="13" width="6.85546875" bestFit="1" customWidth="1"/>
    <col min="14" max="14" width="2" bestFit="1" customWidth="1"/>
    <col min="15" max="15" width="11.140625" customWidth="1"/>
  </cols>
  <sheetData>
    <row r="1" spans="1:15" ht="15.75" x14ac:dyDescent="0.25">
      <c r="C1" s="33"/>
      <c r="D1" s="29"/>
      <c r="E1" s="32" t="s">
        <v>2</v>
      </c>
      <c r="F1" s="32"/>
      <c r="G1" s="32"/>
      <c r="H1" s="28"/>
      <c r="I1" s="28"/>
      <c r="J1" s="28"/>
      <c r="K1" s="31"/>
      <c r="L1" s="28"/>
      <c r="M1" s="28"/>
    </row>
    <row r="2" spans="1:15" ht="15.75" x14ac:dyDescent="0.25">
      <c r="C2" s="113"/>
      <c r="D2" s="29"/>
      <c r="E2" s="30">
        <f>52751+65261</f>
        <v>118012</v>
      </c>
      <c r="F2" s="28" t="s">
        <v>87</v>
      </c>
      <c r="G2" s="28" t="s">
        <v>88</v>
      </c>
      <c r="H2" s="28"/>
      <c r="I2" s="28"/>
      <c r="J2" s="28"/>
      <c r="K2" s="29"/>
      <c r="L2" s="28"/>
      <c r="M2" s="28"/>
    </row>
    <row r="3" spans="1:15" x14ac:dyDescent="0.25">
      <c r="A3" t="s">
        <v>22</v>
      </c>
      <c r="B3">
        <v>1110</v>
      </c>
      <c r="C3" s="26">
        <v>0.44700000000000001</v>
      </c>
      <c r="E3" s="21">
        <f>$E$2*C3</f>
        <v>52751.364000000001</v>
      </c>
      <c r="F3" s="21"/>
      <c r="G3" s="25"/>
      <c r="H3" s="25"/>
      <c r="I3" s="25"/>
      <c r="J3" s="25"/>
      <c r="L3" s="24"/>
      <c r="M3" s="27"/>
    </row>
    <row r="4" spans="1:15" x14ac:dyDescent="0.25">
      <c r="A4" t="s">
        <v>80</v>
      </c>
      <c r="B4">
        <v>1280</v>
      </c>
      <c r="C4" s="26">
        <v>0.55300000000000005</v>
      </c>
      <c r="E4" s="21">
        <f>E2*C4</f>
        <v>65260.636000000006</v>
      </c>
      <c r="F4" s="21"/>
      <c r="G4" s="25"/>
      <c r="H4" s="21"/>
      <c r="I4" s="21"/>
      <c r="J4" s="21"/>
      <c r="L4" s="24"/>
      <c r="M4" s="24"/>
    </row>
    <row r="5" spans="1:15" x14ac:dyDescent="0.25">
      <c r="C5" s="26">
        <f>SUM(C3:C4)</f>
        <v>1</v>
      </c>
      <c r="E5" s="21"/>
      <c r="F5" s="21"/>
      <c r="G5" s="21"/>
      <c r="H5" s="21"/>
      <c r="I5" s="21"/>
      <c r="J5" s="21"/>
      <c r="L5" s="24"/>
      <c r="M5" s="24"/>
    </row>
    <row r="6" spans="1:15" x14ac:dyDescent="0.25">
      <c r="C6" s="23"/>
      <c r="D6" s="22"/>
      <c r="E6" s="21"/>
      <c r="F6" s="21"/>
      <c r="G6" s="21"/>
      <c r="H6" s="21"/>
      <c r="I6" s="21"/>
      <c r="J6" s="21"/>
      <c r="K6" s="22"/>
      <c r="L6" s="21"/>
      <c r="M6" s="21"/>
    </row>
    <row r="7" spans="1:15" ht="15.75" thickBot="1" x14ac:dyDescent="0.3">
      <c r="E7" t="s">
        <v>15</v>
      </c>
      <c r="F7">
        <v>10</v>
      </c>
      <c r="L7" t="s">
        <v>15</v>
      </c>
      <c r="M7">
        <v>10</v>
      </c>
    </row>
    <row r="8" spans="1:15" ht="15.75" thickBot="1" x14ac:dyDescent="0.3">
      <c r="A8" s="20" t="s">
        <v>14</v>
      </c>
      <c r="B8" s="19" t="s">
        <v>13</v>
      </c>
      <c r="C8" s="20" t="s">
        <v>12</v>
      </c>
      <c r="D8" s="19"/>
      <c r="E8" s="19" t="s">
        <v>11</v>
      </c>
      <c r="F8" s="34">
        <f>C3</f>
        <v>0.44700000000000001</v>
      </c>
      <c r="H8" s="20" t="s">
        <v>14</v>
      </c>
      <c r="I8" s="19" t="s">
        <v>13</v>
      </c>
      <c r="J8" s="20" t="s">
        <v>12</v>
      </c>
      <c r="K8" s="19"/>
      <c r="L8" s="19" t="s">
        <v>11</v>
      </c>
      <c r="M8" s="34">
        <f>C4</f>
        <v>0.55300000000000005</v>
      </c>
    </row>
    <row r="9" spans="1:15" ht="23.25" customHeight="1" x14ac:dyDescent="0.25">
      <c r="A9" s="15" t="str">
        <f t="shared" ref="A9:A16" si="0">$A$3</f>
        <v>11-0000-100400-15535-</v>
      </c>
      <c r="B9" s="17">
        <f>B3</f>
        <v>1110</v>
      </c>
      <c r="C9" s="13" t="s">
        <v>2</v>
      </c>
      <c r="D9" s="12"/>
      <c r="E9" s="11">
        <f>(E3/10)*F7</f>
        <v>52751.364000000001</v>
      </c>
      <c r="F9" s="16"/>
      <c r="H9" s="15" t="str">
        <f t="shared" ref="H9:H16" si="1">$A$4</f>
        <v>11-0000-601000-15535-</v>
      </c>
      <c r="I9" s="17">
        <f>B4</f>
        <v>1280</v>
      </c>
      <c r="J9" s="13" t="s">
        <v>2</v>
      </c>
      <c r="K9" s="12"/>
      <c r="L9" s="11">
        <f>(E4/10)*M7</f>
        <v>65260.636000000006</v>
      </c>
      <c r="M9" s="16"/>
    </row>
    <row r="10" spans="1:15" ht="23.25" customHeight="1" x14ac:dyDescent="0.25">
      <c r="A10" s="15" t="str">
        <f t="shared" si="0"/>
        <v>11-0000-100400-15535-</v>
      </c>
      <c r="B10" s="17">
        <v>3915</v>
      </c>
      <c r="C10" s="13" t="s">
        <v>10</v>
      </c>
      <c r="D10" s="12"/>
      <c r="E10" s="11">
        <f>(F3/10)*F7</f>
        <v>0</v>
      </c>
      <c r="F10" s="16"/>
      <c r="H10" s="15" t="str">
        <f t="shared" si="1"/>
        <v>11-0000-601000-15535-</v>
      </c>
      <c r="I10" s="17">
        <v>3915</v>
      </c>
      <c r="J10" s="13" t="s">
        <v>10</v>
      </c>
      <c r="K10" s="12"/>
      <c r="L10" s="11">
        <f>(F4/10)*M7</f>
        <v>0</v>
      </c>
      <c r="M10" s="16"/>
      <c r="O10" s="3"/>
    </row>
    <row r="11" spans="1:15" ht="23.25" customHeight="1" x14ac:dyDescent="0.25">
      <c r="A11" s="15" t="str">
        <f t="shared" si="0"/>
        <v>11-0000-100400-15535-</v>
      </c>
      <c r="B11" s="14">
        <v>3115</v>
      </c>
      <c r="C11" s="13" t="s">
        <v>18</v>
      </c>
      <c r="D11" s="12">
        <v>0.1628</v>
      </c>
      <c r="E11" s="45">
        <f>(E$9)*D11</f>
        <v>8587.9220592000001</v>
      </c>
      <c r="F11" s="10">
        <f>E11/E9</f>
        <v>0.1628</v>
      </c>
      <c r="H11" s="15" t="str">
        <f t="shared" si="1"/>
        <v>11-0000-601000-15535-</v>
      </c>
      <c r="I11" s="14">
        <v>3115</v>
      </c>
      <c r="J11" s="13" t="s">
        <v>82</v>
      </c>
      <c r="K11" s="12">
        <v>0.17100000000000001</v>
      </c>
      <c r="L11" s="11">
        <f>(L$9)*K11</f>
        <v>11159.568756000002</v>
      </c>
      <c r="M11" s="10">
        <f>L11/L9</f>
        <v>0.17100000000000001</v>
      </c>
      <c r="O11" s="3"/>
    </row>
    <row r="12" spans="1:15" ht="23.25" customHeight="1" x14ac:dyDescent="0.25">
      <c r="A12" s="15" t="str">
        <f t="shared" si="0"/>
        <v>11-0000-100400-15535-</v>
      </c>
      <c r="B12" s="14">
        <v>3325</v>
      </c>
      <c r="C12" s="13" t="s">
        <v>8</v>
      </c>
      <c r="D12" s="12">
        <v>1.4500000000000001E-2</v>
      </c>
      <c r="E12" s="45">
        <f>(E$9+E$10)*D12</f>
        <v>764.89477800000009</v>
      </c>
      <c r="F12" s="10">
        <f>E12/(E$10+E$9)</f>
        <v>1.4500000000000001E-2</v>
      </c>
      <c r="H12" s="15" t="str">
        <f t="shared" si="1"/>
        <v>11-0000-601000-15535-</v>
      </c>
      <c r="I12" s="14">
        <v>3325</v>
      </c>
      <c r="J12" s="13" t="s">
        <v>8</v>
      </c>
      <c r="K12" s="12">
        <v>1.4500000000000001E-2</v>
      </c>
      <c r="L12" s="11">
        <f>(L$9+L$10)*K12</f>
        <v>946.27922200000012</v>
      </c>
      <c r="M12" s="10">
        <f>L12/(L$10+L$9)</f>
        <v>1.4500000000000001E-2</v>
      </c>
      <c r="O12" s="3"/>
    </row>
    <row r="13" spans="1:15" ht="23.25" customHeight="1" x14ac:dyDescent="0.25">
      <c r="A13" s="15" t="str">
        <f t="shared" si="0"/>
        <v>11-0000-100400-15535-</v>
      </c>
      <c r="B13" s="14">
        <v>3435</v>
      </c>
      <c r="C13" s="13" t="s">
        <v>5</v>
      </c>
      <c r="D13" s="12">
        <v>3.6299999999999999E-2</v>
      </c>
      <c r="E13" s="45">
        <f>(E$9+E$10)*D13</f>
        <v>1914.8745131999999</v>
      </c>
      <c r="F13" s="10">
        <f>E13/(E$10+E$9)</f>
        <v>3.6299999999999999E-2</v>
      </c>
      <c r="H13" s="15" t="str">
        <f t="shared" si="1"/>
        <v>11-0000-601000-15535-</v>
      </c>
      <c r="I13" s="14">
        <v>3435</v>
      </c>
      <c r="J13" s="13" t="s">
        <v>83</v>
      </c>
      <c r="K13" s="12">
        <v>2.75E-2</v>
      </c>
      <c r="L13" s="11">
        <f>(L$9+L$10)*K13</f>
        <v>1794.6674900000003</v>
      </c>
      <c r="M13" s="10">
        <f>L13/(L$10+L$9)</f>
        <v>2.75E-2</v>
      </c>
      <c r="O13" s="3"/>
    </row>
    <row r="14" spans="1:15" ht="23.25" customHeight="1" x14ac:dyDescent="0.25">
      <c r="A14" s="15" t="str">
        <f t="shared" si="0"/>
        <v>11-0000-100400-15535-</v>
      </c>
      <c r="B14" s="14">
        <v>3515</v>
      </c>
      <c r="C14" s="13" t="s">
        <v>7</v>
      </c>
      <c r="D14" s="12">
        <v>5.0000000000000001E-4</v>
      </c>
      <c r="E14" s="45">
        <f>(E$9+E$10)*D14</f>
        <v>26.375682000000001</v>
      </c>
      <c r="F14" s="10">
        <f>E14/(E$10+E$9)</f>
        <v>5.0000000000000001E-4</v>
      </c>
      <c r="H14" s="15" t="str">
        <f t="shared" si="1"/>
        <v>11-0000-601000-15535-</v>
      </c>
      <c r="I14" s="14">
        <v>3515</v>
      </c>
      <c r="J14" s="13" t="s">
        <v>7</v>
      </c>
      <c r="K14" s="12">
        <v>5.0000000000000001E-4</v>
      </c>
      <c r="L14" s="11">
        <f>(L$9+L$10)*K14</f>
        <v>32.630318000000003</v>
      </c>
      <c r="M14" s="10">
        <f>L14/(L$10+L$9)</f>
        <v>5.0000000000000001E-4</v>
      </c>
      <c r="O14" s="3"/>
    </row>
    <row r="15" spans="1:15" ht="23.25" customHeight="1" x14ac:dyDescent="0.25">
      <c r="A15" s="15" t="str">
        <f t="shared" si="0"/>
        <v>11-0000-100400-15535-</v>
      </c>
      <c r="B15" s="14">
        <v>3615</v>
      </c>
      <c r="C15" s="13" t="s">
        <v>6</v>
      </c>
      <c r="D15" s="12">
        <v>2.2499999999999999E-2</v>
      </c>
      <c r="E15" s="45">
        <f>(E$9+E$10)*D15</f>
        <v>1186.90569</v>
      </c>
      <c r="F15" s="10">
        <v>2.2499999999999999E-2</v>
      </c>
      <c r="H15" s="15" t="str">
        <f t="shared" si="1"/>
        <v>11-0000-601000-15535-</v>
      </c>
      <c r="I15" s="14">
        <v>3615</v>
      </c>
      <c r="J15" s="13" t="s">
        <v>84</v>
      </c>
      <c r="K15" s="12">
        <v>1.4999999999999999E-2</v>
      </c>
      <c r="L15" s="11">
        <f>(L$9+L$10)*K15</f>
        <v>978.90954000000011</v>
      </c>
      <c r="M15" s="10">
        <f>L15/(L$10+L$9)</f>
        <v>1.4999999999999999E-2</v>
      </c>
      <c r="O15" s="3"/>
    </row>
    <row r="16" spans="1:15" ht="23.25" customHeight="1" x14ac:dyDescent="0.25">
      <c r="A16" s="15" t="str">
        <f t="shared" si="0"/>
        <v>11-0000-100400-15535-</v>
      </c>
      <c r="B16" s="14">
        <v>3415</v>
      </c>
      <c r="C16" s="13" t="s">
        <v>4</v>
      </c>
      <c r="D16" s="12"/>
      <c r="E16" s="45">
        <f>(G3/10)*F7</f>
        <v>0</v>
      </c>
      <c r="F16" s="10"/>
      <c r="H16" s="15" t="str">
        <f t="shared" si="1"/>
        <v>11-0000-601000-15535-</v>
      </c>
      <c r="I16" s="14">
        <v>3415</v>
      </c>
      <c r="J16" s="13" t="s">
        <v>4</v>
      </c>
      <c r="K16" s="12"/>
      <c r="L16" s="11">
        <f>(G4/10)*M7</f>
        <v>0</v>
      </c>
      <c r="M16" s="10"/>
      <c r="O16" s="3"/>
    </row>
    <row r="17" spans="1:13" ht="15.75" thickBot="1" x14ac:dyDescent="0.3">
      <c r="A17" s="8"/>
      <c r="B17" s="7"/>
      <c r="C17" s="6" t="s">
        <v>3</v>
      </c>
      <c r="D17" s="5"/>
      <c r="E17" s="4">
        <f>SUM(E9:E16)</f>
        <v>65232.336722399996</v>
      </c>
      <c r="F17" s="9"/>
      <c r="H17" s="8"/>
      <c r="I17" s="7"/>
      <c r="J17" s="6" t="s">
        <v>3</v>
      </c>
      <c r="K17" s="5"/>
      <c r="L17" s="4">
        <f>SUM(L9:L16)</f>
        <v>80172.691326</v>
      </c>
      <c r="M17" s="10"/>
    </row>
    <row r="19" spans="1:13" x14ac:dyDescent="0.25">
      <c r="E19" s="3"/>
    </row>
    <row r="20" spans="1:13" x14ac:dyDescent="0.25">
      <c r="E20" s="3"/>
    </row>
    <row r="26" spans="1:13" x14ac:dyDescent="0.25">
      <c r="G26" s="35"/>
      <c r="H26" s="1"/>
    </row>
  </sheetData>
  <pageMargins left="0.43" right="0.31" top="0.49" bottom="0.4" header="0.3" footer="0.27"/>
  <pageSetup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0"/>
  <sheetViews>
    <sheetView workbookViewId="0">
      <selection activeCell="C2" sqref="C2:D2"/>
    </sheetView>
  </sheetViews>
  <sheetFormatPr defaultRowHeight="15" x14ac:dyDescent="0.25"/>
  <cols>
    <col min="1" max="1" width="20.140625" customWidth="1"/>
    <col min="2" max="2" width="5.140625" customWidth="1"/>
    <col min="3" max="3" width="16.42578125" bestFit="1" customWidth="1"/>
    <col min="4" max="4" width="11.140625" customWidth="1"/>
    <col min="5" max="5" width="11.7109375" customWidth="1"/>
    <col min="6" max="6" width="16.140625" customWidth="1"/>
    <col min="7" max="7" width="9.140625" customWidth="1"/>
  </cols>
  <sheetData>
    <row r="1" spans="1:7" ht="15.75" x14ac:dyDescent="0.25">
      <c r="C1" s="33"/>
      <c r="D1" s="29"/>
      <c r="E1" s="32" t="s">
        <v>2</v>
      </c>
      <c r="F1" s="32" t="s">
        <v>17</v>
      </c>
      <c r="G1" s="32" t="s">
        <v>16</v>
      </c>
    </row>
    <row r="2" spans="1:7" ht="15.75" x14ac:dyDescent="0.25">
      <c r="C2" s="36"/>
      <c r="D2" s="29"/>
      <c r="E2" s="30"/>
      <c r="F2" s="28">
        <v>1500</v>
      </c>
      <c r="G2" s="28"/>
    </row>
    <row r="3" spans="1:7" x14ac:dyDescent="0.25">
      <c r="A3" t="s">
        <v>20</v>
      </c>
      <c r="B3">
        <v>1110</v>
      </c>
      <c r="C3" s="22">
        <v>1</v>
      </c>
      <c r="E3" s="21">
        <v>59000</v>
      </c>
      <c r="F3" s="25">
        <f>F2*C3</f>
        <v>1500</v>
      </c>
      <c r="G3" s="25">
        <f>G2*C3</f>
        <v>0</v>
      </c>
    </row>
    <row r="4" spans="1:7" x14ac:dyDescent="0.25">
      <c r="C4" s="22"/>
      <c r="E4" s="21">
        <f>$E$2*C4</f>
        <v>0</v>
      </c>
      <c r="F4" s="25">
        <f>1500*C4</f>
        <v>0</v>
      </c>
      <c r="G4" s="25">
        <f>G2*C4</f>
        <v>0</v>
      </c>
    </row>
    <row r="5" spans="1:7" x14ac:dyDescent="0.25">
      <c r="C5" s="26"/>
      <c r="E5" s="21"/>
      <c r="F5" s="25">
        <f>1500*C5</f>
        <v>0</v>
      </c>
      <c r="G5" s="25">
        <f>G2*C5</f>
        <v>0</v>
      </c>
    </row>
    <row r="6" spans="1:7" x14ac:dyDescent="0.25">
      <c r="C6" s="23"/>
      <c r="D6" s="22"/>
      <c r="E6" s="21"/>
      <c r="F6" s="21"/>
      <c r="G6" s="21"/>
    </row>
    <row r="7" spans="1:7" ht="15.75" thickBot="1" x14ac:dyDescent="0.3">
      <c r="E7" t="s">
        <v>15</v>
      </c>
      <c r="F7">
        <v>12</v>
      </c>
    </row>
    <row r="8" spans="1:7" ht="15.75" thickBot="1" x14ac:dyDescent="0.3">
      <c r="A8" s="20" t="s">
        <v>14</v>
      </c>
      <c r="B8" s="19" t="s">
        <v>13</v>
      </c>
      <c r="C8" s="20" t="s">
        <v>12</v>
      </c>
      <c r="D8" s="19"/>
      <c r="E8" s="19" t="s">
        <v>11</v>
      </c>
      <c r="F8" s="18">
        <f>C3</f>
        <v>1</v>
      </c>
    </row>
    <row r="9" spans="1:7" ht="23.25" customHeight="1" x14ac:dyDescent="0.25">
      <c r="A9" s="15" t="str">
        <f t="shared" ref="A9:A17" si="0">$A$3</f>
        <v>11-0000-696000-17300-</v>
      </c>
      <c r="B9" s="17">
        <v>2130</v>
      </c>
      <c r="C9" s="13" t="s">
        <v>2</v>
      </c>
      <c r="D9" s="12"/>
      <c r="E9" s="11">
        <f>E3</f>
        <v>59000</v>
      </c>
      <c r="F9" s="16"/>
    </row>
    <row r="10" spans="1:7" ht="23.25" customHeight="1" x14ac:dyDescent="0.25">
      <c r="A10" s="15" t="str">
        <f t="shared" si="0"/>
        <v>11-0000-696000-17300-</v>
      </c>
      <c r="B10" s="17">
        <v>3915</v>
      </c>
      <c r="C10" s="13" t="s">
        <v>10</v>
      </c>
      <c r="D10" s="12"/>
      <c r="E10" s="11">
        <f>(F3/12)*F7</f>
        <v>1500</v>
      </c>
      <c r="F10" s="16"/>
    </row>
    <row r="11" spans="1:7" ht="23.25" customHeight="1" x14ac:dyDescent="0.25">
      <c r="A11" s="15" t="str">
        <f t="shared" si="0"/>
        <v>11-0000-696000-17300-</v>
      </c>
      <c r="B11" s="14">
        <v>3215</v>
      </c>
      <c r="C11" s="13" t="s">
        <v>85</v>
      </c>
      <c r="D11" s="12">
        <v>0.19721</v>
      </c>
      <c r="E11" s="11">
        <f>(E$9)*D11</f>
        <v>11635.39</v>
      </c>
      <c r="F11" s="10">
        <f>E11/E9</f>
        <v>0.19721</v>
      </c>
    </row>
    <row r="12" spans="1:7" ht="23.25" customHeight="1" x14ac:dyDescent="0.25">
      <c r="A12" s="15" t="str">
        <f t="shared" si="0"/>
        <v>11-0000-696000-17300-</v>
      </c>
      <c r="B12" s="14">
        <v>3315</v>
      </c>
      <c r="C12" s="13" t="s">
        <v>9</v>
      </c>
      <c r="D12" s="12">
        <v>6.2E-2</v>
      </c>
      <c r="E12" s="11">
        <f>(E$9+E$10)*D12</f>
        <v>3751</v>
      </c>
      <c r="F12" s="10">
        <f>E12/(E$10+E$9)</f>
        <v>6.2E-2</v>
      </c>
    </row>
    <row r="13" spans="1:7" ht="23.25" customHeight="1" x14ac:dyDescent="0.25">
      <c r="A13" s="15" t="str">
        <f t="shared" si="0"/>
        <v>11-0000-696000-17300-</v>
      </c>
      <c r="B13" s="14">
        <v>3325</v>
      </c>
      <c r="C13" s="13" t="s">
        <v>8</v>
      </c>
      <c r="D13" s="12">
        <v>1.4500000000000001E-2</v>
      </c>
      <c r="E13" s="11">
        <f>(E$9+E$10)*D13</f>
        <v>877.25</v>
      </c>
      <c r="F13" s="10">
        <f>E13/(E$10+E$9)</f>
        <v>1.4500000000000001E-2</v>
      </c>
    </row>
    <row r="14" spans="1:7" ht="23.25" customHeight="1" x14ac:dyDescent="0.25">
      <c r="A14" s="15" t="str">
        <f t="shared" si="0"/>
        <v>11-0000-696000-17300-</v>
      </c>
      <c r="B14" s="14">
        <v>3435</v>
      </c>
      <c r="C14" s="13" t="s">
        <v>83</v>
      </c>
      <c r="D14" s="12">
        <v>2.75E-2</v>
      </c>
      <c r="E14" s="11">
        <f>(E$9+E$10)*D14</f>
        <v>1663.75</v>
      </c>
      <c r="F14" s="10">
        <f>E14/(E$10+E$9)</f>
        <v>2.75E-2</v>
      </c>
    </row>
    <row r="15" spans="1:7" ht="23.25" customHeight="1" x14ac:dyDescent="0.25">
      <c r="A15" s="15" t="str">
        <f t="shared" si="0"/>
        <v>11-0000-696000-17300-</v>
      </c>
      <c r="B15" s="14">
        <v>3515</v>
      </c>
      <c r="C15" s="13" t="s">
        <v>7</v>
      </c>
      <c r="D15" s="12">
        <v>5.0000000000000001E-4</v>
      </c>
      <c r="E15" s="11">
        <f>(E$9+E$10)*D15</f>
        <v>30.25</v>
      </c>
      <c r="F15" s="10">
        <f>E15/(E$10+E$9)</f>
        <v>5.0000000000000001E-4</v>
      </c>
    </row>
    <row r="16" spans="1:7" ht="23.25" customHeight="1" x14ac:dyDescent="0.25">
      <c r="A16" s="15" t="str">
        <f t="shared" si="0"/>
        <v>11-0000-696000-17300-</v>
      </c>
      <c r="B16" s="14">
        <v>3615</v>
      </c>
      <c r="C16" s="13" t="s">
        <v>84</v>
      </c>
      <c r="D16" s="12">
        <v>1.4999999999999999E-2</v>
      </c>
      <c r="E16" s="11">
        <f>(E$9+E$10)*D16</f>
        <v>907.5</v>
      </c>
      <c r="F16" s="10">
        <f>E16/(E$10+E$9)</f>
        <v>1.4999999999999999E-2</v>
      </c>
    </row>
    <row r="17" spans="1:6" ht="23.25" customHeight="1" x14ac:dyDescent="0.25">
      <c r="A17" s="15" t="str">
        <f t="shared" si="0"/>
        <v>11-0000-696000-17300-</v>
      </c>
      <c r="B17" s="14">
        <v>3415</v>
      </c>
      <c r="C17" s="13" t="s">
        <v>4</v>
      </c>
      <c r="D17" s="12"/>
      <c r="E17" s="11">
        <f>(G3/12)*F7</f>
        <v>0</v>
      </c>
      <c r="F17" s="10"/>
    </row>
    <row r="18" spans="1:6" ht="15.75" thickBot="1" x14ac:dyDescent="0.3">
      <c r="A18" s="8"/>
      <c r="B18" s="7"/>
      <c r="C18" s="6" t="s">
        <v>3</v>
      </c>
      <c r="D18" s="5"/>
      <c r="E18" s="4">
        <f>SUM(E9:E17)</f>
        <v>79365.14</v>
      </c>
      <c r="F18" s="9"/>
    </row>
    <row r="20" spans="1:6" x14ac:dyDescent="0.25">
      <c r="E20" s="3"/>
    </row>
  </sheetData>
  <pageMargins left="0.43" right="0.31" top="0.49" bottom="0.4" header="0.3" footer="0.27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8"/>
  <sheetViews>
    <sheetView workbookViewId="0">
      <selection activeCell="J29" sqref="J29"/>
    </sheetView>
  </sheetViews>
  <sheetFormatPr defaultRowHeight="15" x14ac:dyDescent="0.25"/>
  <cols>
    <col min="2" max="2" width="14.42578125" bestFit="1" customWidth="1"/>
    <col min="4" max="4" width="20.42578125" customWidth="1"/>
    <col min="5" max="5" width="6.140625" bestFit="1" customWidth="1"/>
    <col min="6" max="6" width="16.42578125" bestFit="1" customWidth="1"/>
    <col min="7" max="7" width="7" hidden="1" customWidth="1"/>
    <col min="8" max="8" width="13" customWidth="1"/>
    <col min="9" max="9" width="10.5703125" bestFit="1" customWidth="1"/>
    <col min="10" max="10" width="29.42578125" customWidth="1"/>
    <col min="11" max="11" width="12" hidden="1" customWidth="1"/>
  </cols>
  <sheetData>
    <row r="1" spans="1:11" ht="15.75" x14ac:dyDescent="0.25">
      <c r="A1" t="s">
        <v>19</v>
      </c>
      <c r="F1" s="37"/>
      <c r="G1" s="29"/>
      <c r="H1" s="32" t="s">
        <v>2</v>
      </c>
      <c r="I1" s="32" t="s">
        <v>17</v>
      </c>
      <c r="J1" s="32" t="s">
        <v>16</v>
      </c>
      <c r="K1" s="29"/>
    </row>
    <row r="2" spans="1:11" x14ac:dyDescent="0.25">
      <c r="D2" t="s">
        <v>21</v>
      </c>
      <c r="E2">
        <v>2310</v>
      </c>
      <c r="F2" s="23"/>
      <c r="G2" s="38"/>
      <c r="H2" s="21">
        <v>11441</v>
      </c>
      <c r="I2" s="25"/>
      <c r="J2" s="25">
        <v>0</v>
      </c>
      <c r="K2" s="38"/>
    </row>
    <row r="3" spans="1:11" x14ac:dyDescent="0.25">
      <c r="F3" s="23"/>
      <c r="G3" s="38"/>
      <c r="H3" s="21"/>
      <c r="I3" s="25"/>
      <c r="J3" s="25"/>
      <c r="K3" s="38"/>
    </row>
    <row r="4" spans="1:11" x14ac:dyDescent="0.25">
      <c r="F4" s="39"/>
      <c r="G4" s="40"/>
      <c r="H4" s="21"/>
      <c r="I4" s="25"/>
      <c r="J4" s="25"/>
      <c r="K4" s="40"/>
    </row>
    <row r="5" spans="1:11" ht="15.75" thickBot="1" x14ac:dyDescent="0.3">
      <c r="B5" s="1"/>
      <c r="I5" t="s">
        <v>23</v>
      </c>
    </row>
    <row r="6" spans="1:11" ht="15.75" thickBot="1" x14ac:dyDescent="0.3">
      <c r="B6" s="1"/>
      <c r="D6" s="20" t="s">
        <v>14</v>
      </c>
      <c r="E6" s="19" t="s">
        <v>13</v>
      </c>
      <c r="F6" s="20" t="s">
        <v>12</v>
      </c>
      <c r="G6" s="19"/>
      <c r="H6" s="19" t="s">
        <v>24</v>
      </c>
      <c r="I6" s="41" t="s">
        <v>25</v>
      </c>
      <c r="K6" s="19"/>
    </row>
    <row r="7" spans="1:11" ht="23.25" customHeight="1" x14ac:dyDescent="0.25">
      <c r="B7" s="1"/>
      <c r="D7" s="15" t="str">
        <f>D2</f>
        <v>11-0000-601000-15560-</v>
      </c>
      <c r="E7" s="17">
        <f>E2</f>
        <v>2310</v>
      </c>
      <c r="F7" s="13" t="s">
        <v>2</v>
      </c>
      <c r="G7" s="12"/>
      <c r="H7" s="11">
        <f>H2</f>
        <v>11441</v>
      </c>
      <c r="I7" s="16"/>
      <c r="K7" s="42"/>
    </row>
    <row r="8" spans="1:11" ht="23.25" customHeight="1" x14ac:dyDescent="0.25">
      <c r="B8" s="1"/>
      <c r="D8" s="15" t="str">
        <f>D2</f>
        <v>11-0000-601000-15560-</v>
      </c>
      <c r="E8" s="17">
        <v>3911</v>
      </c>
      <c r="F8" s="13" t="s">
        <v>10</v>
      </c>
      <c r="G8" s="12"/>
      <c r="H8" s="11"/>
      <c r="I8" s="16"/>
      <c r="K8" s="43"/>
    </row>
    <row r="9" spans="1:11" ht="23.25" customHeight="1" x14ac:dyDescent="0.25">
      <c r="B9" s="1"/>
      <c r="D9" s="15" t="str">
        <f>D2</f>
        <v>11-0000-601000-15560-</v>
      </c>
      <c r="E9" s="14">
        <v>3321</v>
      </c>
      <c r="F9" s="13" t="s">
        <v>8</v>
      </c>
      <c r="G9" s="12">
        <v>1.4500000000000001E-2</v>
      </c>
      <c r="H9" s="11">
        <f>(H$7+H$8)*G9</f>
        <v>165.89450000000002</v>
      </c>
      <c r="I9" s="10">
        <f>H9/(H$8+H$7)</f>
        <v>1.4500000000000002E-2</v>
      </c>
      <c r="K9" s="12">
        <v>1.4500000000000001E-2</v>
      </c>
    </row>
    <row r="10" spans="1:11" ht="23.25" customHeight="1" x14ac:dyDescent="0.25">
      <c r="B10" s="1"/>
      <c r="D10" s="15" t="str">
        <f>D2</f>
        <v>11-0000-601000-15560-</v>
      </c>
      <c r="E10" s="14">
        <v>3331</v>
      </c>
      <c r="F10" s="13" t="s">
        <v>26</v>
      </c>
      <c r="G10" s="12">
        <v>1.2999999999999999E-2</v>
      </c>
      <c r="H10" s="45">
        <f>(H$7+H$8)*G10</f>
        <v>148.733</v>
      </c>
      <c r="I10" s="10">
        <v>1.2999999999999999E-2</v>
      </c>
      <c r="K10" s="12">
        <v>1.2999999999999999E-2</v>
      </c>
    </row>
    <row r="11" spans="1:11" ht="23.25" customHeight="1" x14ac:dyDescent="0.25">
      <c r="B11" s="1"/>
      <c r="D11" s="15" t="str">
        <f>D7</f>
        <v>11-0000-601000-15560-</v>
      </c>
      <c r="E11" s="14">
        <v>3431</v>
      </c>
      <c r="F11" s="13" t="s">
        <v>83</v>
      </c>
      <c r="G11" s="12">
        <v>2.75E-2</v>
      </c>
      <c r="H11" s="11">
        <f>(H$7+H$8)*G11</f>
        <v>314.6275</v>
      </c>
      <c r="I11" s="10">
        <f>H11/(H$8+H$7)</f>
        <v>2.75E-2</v>
      </c>
      <c r="K11" s="12">
        <v>2.75E-2</v>
      </c>
    </row>
    <row r="12" spans="1:11" ht="23.25" customHeight="1" x14ac:dyDescent="0.25">
      <c r="B12" s="1"/>
      <c r="D12" s="15" t="str">
        <f>D10</f>
        <v>11-0000-601000-15560-</v>
      </c>
      <c r="E12" s="14">
        <v>3511</v>
      </c>
      <c r="F12" s="13" t="s">
        <v>7</v>
      </c>
      <c r="G12" s="12">
        <v>5.0000000000000001E-4</v>
      </c>
      <c r="H12" s="11">
        <f>(H$7+H$8)*G12</f>
        <v>5.7205000000000004</v>
      </c>
      <c r="I12" s="10">
        <f>H12/(H$8+H$7)</f>
        <v>5.0000000000000001E-4</v>
      </c>
      <c r="K12" s="12">
        <v>5.0000000000000001E-4</v>
      </c>
    </row>
    <row r="13" spans="1:11" ht="23.25" customHeight="1" x14ac:dyDescent="0.25">
      <c r="B13" s="1"/>
      <c r="D13" s="15" t="str">
        <f>D9</f>
        <v>11-0000-601000-15560-</v>
      </c>
      <c r="E13" s="14">
        <v>3611</v>
      </c>
      <c r="F13" s="13" t="s">
        <v>84</v>
      </c>
      <c r="G13" s="12">
        <v>1.4999999999999999E-2</v>
      </c>
      <c r="H13" s="11">
        <f>(H$7+H$8)*G13</f>
        <v>171.61499999999998</v>
      </c>
      <c r="I13" s="10">
        <f>H13/(H$8+H$7)</f>
        <v>1.4999999999999998E-2</v>
      </c>
      <c r="K13" s="12">
        <v>1.4999999999999999E-2</v>
      </c>
    </row>
    <row r="14" spans="1:11" ht="23.25" customHeight="1" x14ac:dyDescent="0.25">
      <c r="B14" s="1"/>
      <c r="D14" s="15" t="str">
        <f>D11</f>
        <v>11-0000-601000-15560-</v>
      </c>
      <c r="E14" s="14">
        <v>3411</v>
      </c>
      <c r="F14" s="13" t="s">
        <v>4</v>
      </c>
      <c r="G14" s="12"/>
      <c r="H14" s="11"/>
      <c r="I14" s="10"/>
      <c r="K14" s="43"/>
    </row>
    <row r="15" spans="1:11" ht="15.75" thickBot="1" x14ac:dyDescent="0.3">
      <c r="B15" s="1"/>
      <c r="D15" s="8"/>
      <c r="E15" s="7"/>
      <c r="F15" s="6" t="s">
        <v>3</v>
      </c>
      <c r="G15" s="5"/>
      <c r="H15" s="4">
        <f>SUM(H7:H14)</f>
        <v>12247.5905</v>
      </c>
      <c r="I15" s="9"/>
      <c r="K15" s="44"/>
    </row>
    <row r="16" spans="1:11" x14ac:dyDescent="0.25">
      <c r="B16" s="1"/>
    </row>
    <row r="17" spans="2:8" x14ac:dyDescent="0.25">
      <c r="B17" s="1"/>
      <c r="H17" s="3"/>
    </row>
    <row r="18" spans="2:8" x14ac:dyDescent="0.25">
      <c r="H18" s="3"/>
    </row>
  </sheetData>
  <pageMargins left="0.43" right="0.31" top="0.49" bottom="0.4" header="0.3" footer="0.27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AF714F4ACD549B290F9D152EDE2E2" ma:contentTypeVersion="2" ma:contentTypeDescription="Create a new document." ma:contentTypeScope="" ma:versionID="f6cde2ffa00a8154344ac799abc96f7f">
  <xsd:schema xmlns:xsd="http://www.w3.org/2001/XMLSchema" xmlns:xs="http://www.w3.org/2001/XMLSchema" xmlns:p="http://schemas.microsoft.com/office/2006/metadata/properties" xmlns:ns1="http://schemas.microsoft.com/sharepoint/v3" xmlns:ns2="431189f8-a51b-453f-9f0c-3a0b3b65b12f" targetNamespace="http://schemas.microsoft.com/office/2006/metadata/properties" ma:root="true" ma:fieldsID="aa892b380e8421ff8b2b3b3786d2e7ba" ns1:_="" ns2:_="">
    <xsd:import namespace="http://schemas.microsoft.com/sharepoint/v3"/>
    <xsd:import namespace="431189f8-a51b-453f-9f0c-3a0b3b65b1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9f8-a51b-453f-9f0c-3a0b3b65b1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431189f8-a51b-453f-9f0c-3a0b3b65b12f">HNYXMCCMVK3K-959119656-39</_dlc_DocId>
    <_dlc_DocIdUrl xmlns="431189f8-a51b-453f-9f0c-3a0b3b65b12f">
      <Url>https://sac.edu/AdminServices/BudgetAccounting/_layouts/15/DocIdRedir.aspx?ID=HNYXMCCMVK3K-959119656-39</Url>
      <Description>HNYXMCCMVK3K-959119656-39</Description>
    </_dlc_DocIdUrl>
  </documentManagement>
</p:properties>
</file>

<file path=customXml/itemProps1.xml><?xml version="1.0" encoding="utf-8"?>
<ds:datastoreItem xmlns:ds="http://schemas.openxmlformats.org/officeDocument/2006/customXml" ds:itemID="{17A8CF58-3482-4B1E-B42A-443C866E029C}"/>
</file>

<file path=customXml/itemProps2.xml><?xml version="1.0" encoding="utf-8"?>
<ds:datastoreItem xmlns:ds="http://schemas.openxmlformats.org/officeDocument/2006/customXml" ds:itemID="{DA627F79-A863-47F3-9F70-924466F3FA6F}"/>
</file>

<file path=customXml/itemProps3.xml><?xml version="1.0" encoding="utf-8"?>
<ds:datastoreItem xmlns:ds="http://schemas.openxmlformats.org/officeDocument/2006/customXml" ds:itemID="{AFF3ECCC-6201-4DC7-B1FA-E9C0608EF5F2}"/>
</file>

<file path=customXml/itemProps4.xml><?xml version="1.0" encoding="utf-8"?>
<ds:datastoreItem xmlns:ds="http://schemas.openxmlformats.org/officeDocument/2006/customXml" ds:itemID="{19E00203-95A7-4439-B9A4-4F1447F4D6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Individual-daily</vt:lpstr>
      <vt:lpstr>Individual  Hourly LHE</vt:lpstr>
      <vt:lpstr>FT Faculty STRS</vt:lpstr>
      <vt:lpstr>PT Faculty STRS</vt:lpstr>
      <vt:lpstr>FT Classified PERS</vt:lpstr>
      <vt:lpstr>PT Classified PARS</vt:lpstr>
      <vt:lpstr>'FT Classified PERS'!Print_Area</vt:lpstr>
      <vt:lpstr>'FT Faculty STRS'!Print_Area</vt:lpstr>
      <vt:lpstr>'Individual  Hourly LHE'!Print_Area</vt:lpstr>
      <vt:lpstr>'Individual-daily'!Print_Area</vt:lpstr>
      <vt:lpstr>'PT Classified PARS'!Print_Area</vt:lpstr>
      <vt:lpstr>'PT Faculty STRS'!Print_Area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Furlong, Brenda</cp:lastModifiedBy>
  <cp:lastPrinted>2020-01-24T00:35:16Z</cp:lastPrinted>
  <dcterms:created xsi:type="dcterms:W3CDTF">2018-02-23T23:02:28Z</dcterms:created>
  <dcterms:modified xsi:type="dcterms:W3CDTF">2020-01-24T00:41:16Z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0x010100FA3AF714F4ACD549B290F9D152EDE2E2</vt:lpwstr>
  </property>
  <property fmtid="{D5CDD505-2E9C-101B-9397-08002B2CF9AE}" pid="3" name="_dlc_DocIdItemGuid">
    <vt:lpwstr>5eeb1dab-991d-4e31-b946-50a7bd9a5aef</vt:lpwstr>
  </property>
</Properties>
</file>